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2035" windowHeight="997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0" i="1"/>
  <c r="E17" i="1"/>
  <c r="E14" i="1"/>
  <c r="E11" i="1"/>
  <c r="E8" i="1"/>
  <c r="F18" i="1" l="1"/>
  <c r="F15" i="1"/>
  <c r="F12" i="1"/>
  <c r="E23" i="1" l="1"/>
  <c r="F19" i="1"/>
  <c r="F16" i="1"/>
  <c r="F13" i="1"/>
  <c r="F10" i="1"/>
  <c r="J12" i="1"/>
  <c r="J10" i="1" s="1"/>
  <c r="H10" i="1"/>
  <c r="I12" i="1"/>
  <c r="I10" i="1" s="1"/>
  <c r="G10" i="1"/>
  <c r="I15" i="1"/>
  <c r="I13" i="1" s="1"/>
  <c r="G13" i="1"/>
  <c r="J15" i="1"/>
  <c r="J13" i="1" s="1"/>
  <c r="H13" i="1"/>
  <c r="I21" i="1"/>
  <c r="I19" i="1" s="1"/>
  <c r="G21" i="1"/>
  <c r="J21" i="1"/>
  <c r="J19" i="1" s="1"/>
  <c r="H21" i="1"/>
  <c r="H19" i="1" s="1"/>
  <c r="J18" i="1"/>
  <c r="J16" i="1" s="1"/>
  <c r="H18" i="1"/>
  <c r="H16" i="1" s="1"/>
  <c r="I18" i="1"/>
  <c r="I16" i="1" s="1"/>
  <c r="G18" i="1"/>
  <c r="F24" i="1"/>
  <c r="E18" i="1" l="1"/>
  <c r="E21" i="1"/>
  <c r="G19" i="1"/>
  <c r="E19" i="1" s="1"/>
  <c r="G16" i="1"/>
  <c r="E16" i="1" s="1"/>
  <c r="E13" i="1"/>
  <c r="E15" i="1"/>
  <c r="E12" i="1"/>
  <c r="E10" i="1"/>
  <c r="F7" i="1"/>
  <c r="I9" i="1"/>
  <c r="I24" i="1" s="1"/>
  <c r="J9" i="1"/>
  <c r="J24" i="1" s="1"/>
  <c r="H24" i="1"/>
  <c r="E9" i="1" l="1"/>
  <c r="G24" i="1"/>
  <c r="G22" i="1" s="1"/>
  <c r="F22" i="1"/>
  <c r="I7" i="1"/>
  <c r="I22" i="1"/>
  <c r="J7" i="1"/>
  <c r="J22" i="1"/>
  <c r="H7" i="1"/>
  <c r="H22" i="1"/>
  <c r="G7" i="1"/>
  <c r="E7" i="1" s="1"/>
  <c r="E22" i="1" l="1"/>
  <c r="E24" i="1"/>
</calcChain>
</file>

<file path=xl/sharedStrings.xml><?xml version="1.0" encoding="utf-8"?>
<sst xmlns="http://schemas.openxmlformats.org/spreadsheetml/2006/main" count="29" uniqueCount="17">
  <si>
    <t>planowana wysokość spłat przypadająca na poszczególne lata</t>
  </si>
  <si>
    <t>Nazwa wierzyciela</t>
  </si>
  <si>
    <t>Rodzaj zobowiązania/ nr umowy</t>
  </si>
  <si>
    <t>Kredyt/ 05/1210/EBI</t>
  </si>
  <si>
    <t>BGK Warszawa</t>
  </si>
  <si>
    <t xml:space="preserve">z tego: - rata kapitałowa </t>
  </si>
  <si>
    <t>BOŚ Warszawa</t>
  </si>
  <si>
    <t>Kredyt/ 518/08/2010/1102/F/OBR</t>
  </si>
  <si>
    <t>Kredyt/ 2818/07/2011/1102/F/OBR</t>
  </si>
  <si>
    <t>Kredyt/ S/29/08/2012/1157/F/OBR</t>
  </si>
  <si>
    <t>Pożyczka/ 251/05/OW/P</t>
  </si>
  <si>
    <t>WFOŚiGW Warszawa</t>
  </si>
  <si>
    <t>Razem</t>
  </si>
  <si>
    <t>Materiały informacyjne o stanie zobowiązań finansowych Gminy Radzanów</t>
  </si>
  <si>
    <t>- odsetki prognozowane</t>
  </si>
  <si>
    <t>(stan  na 31 grudnia 2017 r.)</t>
  </si>
  <si>
    <t>Niespłacone zobowiązania na dzień 31.12.2017r.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</si>
</sst>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 applyAlignment="1">
      <alignment wrapText="1"/>
    </xf>
    <xf numFmtId="49" fontId="0" fillId="0" borderId="0" xfId="0" applyNumberFormat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4" fontId="0" fillId="0" borderId="8" xfId="0" applyNumberFormat="1" applyBorder="1"/>
    <xf numFmtId="0" fontId="0" fillId="0" borderId="9" xfId="0" applyBorder="1"/>
    <xf numFmtId="0" fontId="0" fillId="0" borderId="10" xfId="0" applyBorder="1" applyAlignment="1">
      <alignment wrapText="1"/>
    </xf>
    <xf numFmtId="4" fontId="0" fillId="0" borderId="10" xfId="0" applyNumberFormat="1" applyBorder="1"/>
    <xf numFmtId="49" fontId="0" fillId="0" borderId="10" xfId="0" applyNumberFormat="1" applyBorder="1" applyAlignment="1">
      <alignment wrapText="1"/>
    </xf>
    <xf numFmtId="0" fontId="0" fillId="0" borderId="11" xfId="0" applyBorder="1"/>
    <xf numFmtId="49" fontId="0" fillId="0" borderId="12" xfId="0" applyNumberFormat="1" applyBorder="1" applyAlignment="1">
      <alignment wrapText="1"/>
    </xf>
    <xf numFmtId="4" fontId="0" fillId="0" borderId="12" xfId="0" applyNumberFormat="1" applyBorder="1"/>
    <xf numFmtId="0" fontId="0" fillId="0" borderId="8" xfId="0" applyBorder="1" applyAlignment="1">
      <alignment wrapText="1"/>
    </xf>
    <xf numFmtId="0" fontId="1" fillId="0" borderId="13" xfId="0" applyFont="1" applyBorder="1"/>
    <xf numFmtId="49" fontId="1" fillId="0" borderId="14" xfId="0" applyNumberFormat="1" applyFont="1" applyBorder="1" applyAlignment="1">
      <alignment wrapText="1"/>
    </xf>
    <xf numFmtId="4" fontId="1" fillId="0" borderId="14" xfId="0" applyNumberFormat="1" applyFont="1" applyBorder="1"/>
    <xf numFmtId="49" fontId="0" fillId="0" borderId="8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2" xfId="0" applyBorder="1" applyAlignment="1"/>
    <xf numFmtId="0" fontId="1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topLeftCell="A5" workbookViewId="0">
      <selection activeCell="F16" sqref="F16"/>
    </sheetView>
  </sheetViews>
  <sheetFormatPr defaultRowHeight="15" x14ac:dyDescent="0.25"/>
  <cols>
    <col min="1" max="1" width="1" customWidth="1"/>
    <col min="2" max="2" width="3.85546875" customWidth="1"/>
    <col min="3" max="3" width="25.140625" customWidth="1"/>
    <col min="4" max="4" width="14.7109375" customWidth="1"/>
    <col min="5" max="5" width="17.5703125" customWidth="1"/>
    <col min="6" max="6" width="10.7109375" customWidth="1"/>
    <col min="7" max="7" width="11.85546875" customWidth="1"/>
    <col min="8" max="8" width="11.28515625" customWidth="1"/>
    <col min="9" max="9" width="10.42578125" customWidth="1"/>
    <col min="10" max="10" width="10.85546875" customWidth="1"/>
    <col min="11" max="11" width="16.42578125" customWidth="1"/>
  </cols>
  <sheetData>
    <row r="1" spans="2:10" ht="12" customHeight="1" x14ac:dyDescent="0.25">
      <c r="H1" s="24"/>
      <c r="I1" s="24"/>
      <c r="J1" s="24"/>
    </row>
    <row r="2" spans="2:10" ht="15" customHeight="1" x14ac:dyDescent="0.25">
      <c r="D2" s="28" t="s">
        <v>13</v>
      </c>
      <c r="E2" s="28"/>
      <c r="F2" s="28"/>
      <c r="G2" s="28"/>
      <c r="H2" s="28"/>
      <c r="I2" s="28"/>
    </row>
    <row r="3" spans="2:10" x14ac:dyDescent="0.25">
      <c r="E3" s="24" t="s">
        <v>15</v>
      </c>
      <c r="F3" s="24"/>
      <c r="G3" s="24"/>
      <c r="H3" s="24"/>
      <c r="I3" s="24"/>
    </row>
    <row r="4" spans="2:10" ht="15.75" thickBot="1" x14ac:dyDescent="0.3"/>
    <row r="5" spans="2:10" ht="15.75" thickTop="1" x14ac:dyDescent="0.25">
      <c r="B5" s="4"/>
      <c r="C5" s="20" t="s">
        <v>2</v>
      </c>
      <c r="D5" s="22" t="s">
        <v>1</v>
      </c>
      <c r="E5" s="26" t="s">
        <v>16</v>
      </c>
      <c r="F5" s="25" t="s">
        <v>0</v>
      </c>
      <c r="G5" s="25"/>
      <c r="H5" s="25"/>
      <c r="I5" s="25"/>
      <c r="J5" s="25"/>
    </row>
    <row r="6" spans="2:10" ht="27.75" customHeight="1" thickBot="1" x14ac:dyDescent="0.3">
      <c r="B6" s="5"/>
      <c r="C6" s="21"/>
      <c r="D6" s="23"/>
      <c r="E6" s="27"/>
      <c r="F6" s="3">
        <v>2018</v>
      </c>
      <c r="G6" s="3">
        <v>2019</v>
      </c>
      <c r="H6" s="3">
        <v>2020</v>
      </c>
      <c r="I6" s="3">
        <v>2021</v>
      </c>
      <c r="J6" s="3">
        <v>2022</v>
      </c>
    </row>
    <row r="7" spans="2:10" ht="30" customHeight="1" thickTop="1" x14ac:dyDescent="0.25">
      <c r="B7" s="6">
        <v>1</v>
      </c>
      <c r="C7" s="15" t="s">
        <v>3</v>
      </c>
      <c r="D7" s="15" t="s">
        <v>4</v>
      </c>
      <c r="E7" s="7">
        <f t="shared" ref="E7:E24" si="0">SUM(F7:J7)</f>
        <v>154805.61040000001</v>
      </c>
      <c r="F7" s="7">
        <f t="shared" ref="F7:J7" si="1">SUM(F8:F9)</f>
        <v>46379.329999999994</v>
      </c>
      <c r="G7" s="7">
        <f t="shared" si="1"/>
        <v>43969.21</v>
      </c>
      <c r="H7" s="7">
        <f t="shared" si="1"/>
        <v>42979.079999999994</v>
      </c>
      <c r="I7" s="7">
        <f t="shared" si="1"/>
        <v>21477.990399999999</v>
      </c>
      <c r="J7" s="7">
        <f t="shared" si="1"/>
        <v>-2.6193447411060336E-13</v>
      </c>
    </row>
    <row r="8" spans="2:10" x14ac:dyDescent="0.25">
      <c r="B8" s="8"/>
      <c r="C8" s="9" t="s">
        <v>5</v>
      </c>
      <c r="D8" s="9"/>
      <c r="E8" s="10">
        <f t="shared" si="0"/>
        <v>146821.24</v>
      </c>
      <c r="F8" s="10">
        <v>41948.88</v>
      </c>
      <c r="G8" s="10">
        <v>41948.88</v>
      </c>
      <c r="H8" s="10">
        <v>41948.88</v>
      </c>
      <c r="I8" s="10">
        <v>20974.6</v>
      </c>
      <c r="J8" s="10">
        <v>0</v>
      </c>
    </row>
    <row r="9" spans="2:10" x14ac:dyDescent="0.25">
      <c r="B9" s="8"/>
      <c r="C9" s="11" t="s">
        <v>14</v>
      </c>
      <c r="D9" s="11"/>
      <c r="E9" s="10">
        <f t="shared" si="0"/>
        <v>7984.3703999999998</v>
      </c>
      <c r="F9" s="10">
        <v>4430.45</v>
      </c>
      <c r="G9" s="10">
        <v>2020.33</v>
      </c>
      <c r="H9" s="10">
        <v>1030.2</v>
      </c>
      <c r="I9" s="10">
        <f>(E8-F8-G8-H8)*0.2%*12</f>
        <v>503.39039999999977</v>
      </c>
      <c r="J9" s="10">
        <f>(E8-F8-G8-H8-I8)*0.3%*12</f>
        <v>-2.6193447411060336E-13</v>
      </c>
    </row>
    <row r="10" spans="2:10" ht="30.75" customHeight="1" x14ac:dyDescent="0.25">
      <c r="B10" s="8">
        <v>2</v>
      </c>
      <c r="C10" s="9" t="s">
        <v>7</v>
      </c>
      <c r="D10" s="9" t="s">
        <v>6</v>
      </c>
      <c r="E10" s="10">
        <f t="shared" si="0"/>
        <v>890776.15480000002</v>
      </c>
      <c r="F10" s="10">
        <f t="shared" ref="F10" si="2">SUM(F11:F12)</f>
        <v>196734.95480000001</v>
      </c>
      <c r="G10" s="10">
        <f t="shared" ref="G10" si="3">SUM(G11:G12)</f>
        <v>350441.7</v>
      </c>
      <c r="H10" s="10">
        <f t="shared" ref="H10" si="4">SUM(H11:H12)</f>
        <v>343599.5</v>
      </c>
      <c r="I10" s="10">
        <f t="shared" ref="I10" si="5">SUM(I11:I12)</f>
        <v>0</v>
      </c>
      <c r="J10" s="10">
        <f t="shared" ref="J10" si="6">SUM(J11:J12)</f>
        <v>0</v>
      </c>
    </row>
    <row r="11" spans="2:10" x14ac:dyDescent="0.25">
      <c r="B11" s="8"/>
      <c r="C11" s="9" t="s">
        <v>5</v>
      </c>
      <c r="D11" s="9"/>
      <c r="E11" s="10">
        <f t="shared" si="0"/>
        <v>837901</v>
      </c>
      <c r="F11" s="10">
        <v>167576</v>
      </c>
      <c r="G11" s="10">
        <v>335152</v>
      </c>
      <c r="H11" s="10">
        <v>335173</v>
      </c>
      <c r="I11" s="10">
        <v>0</v>
      </c>
      <c r="J11" s="10">
        <v>0</v>
      </c>
    </row>
    <row r="12" spans="2:10" x14ac:dyDescent="0.25">
      <c r="B12" s="8"/>
      <c r="C12" s="11" t="s">
        <v>14</v>
      </c>
      <c r="D12" s="11"/>
      <c r="E12" s="10">
        <f t="shared" si="0"/>
        <v>52875.154800000004</v>
      </c>
      <c r="F12" s="10">
        <f>(E11)*0.29%*12</f>
        <v>29158.9548</v>
      </c>
      <c r="G12" s="10">
        <v>15289.7</v>
      </c>
      <c r="H12" s="10">
        <v>8426.5</v>
      </c>
      <c r="I12" s="10">
        <f>(E11-F11-G11-H11)*0.4%*12</f>
        <v>0</v>
      </c>
      <c r="J12" s="10">
        <f>(E11-F11-G11-H11-I11)*0.08%</f>
        <v>0</v>
      </c>
    </row>
    <row r="13" spans="2:10" ht="34.5" customHeight="1" x14ac:dyDescent="0.25">
      <c r="B13" s="8">
        <v>3</v>
      </c>
      <c r="C13" s="9" t="s">
        <v>8</v>
      </c>
      <c r="D13" s="9" t="s">
        <v>6</v>
      </c>
      <c r="E13" s="10">
        <f t="shared" si="0"/>
        <v>523912.35371199995</v>
      </c>
      <c r="F13" s="10">
        <f t="shared" ref="F13" si="7">SUM(F14:F15)</f>
        <v>92430.871631999995</v>
      </c>
      <c r="G13" s="10">
        <f t="shared" ref="G13" si="8">SUM(G14:G15)</f>
        <v>90645.34</v>
      </c>
      <c r="H13" s="10">
        <f t="shared" ref="H13" si="9">SUM(H14:H15)</f>
        <v>89466.239999999991</v>
      </c>
      <c r="I13" s="10">
        <f t="shared" ref="I13" si="10">SUM(I14:I15)</f>
        <v>251369.90208</v>
      </c>
      <c r="J13" s="10">
        <f t="shared" ref="J13" si="11">SUM(J14:J15)</f>
        <v>-8.7311491370201108E-13</v>
      </c>
    </row>
    <row r="14" spans="2:10" x14ac:dyDescent="0.25">
      <c r="B14" s="8"/>
      <c r="C14" s="9" t="s">
        <v>5</v>
      </c>
      <c r="D14" s="9"/>
      <c r="E14" s="10">
        <f t="shared" si="0"/>
        <v>490957.02</v>
      </c>
      <c r="F14" s="10">
        <v>81826.2</v>
      </c>
      <c r="G14" s="10">
        <v>81826.2</v>
      </c>
      <c r="H14" s="10">
        <v>81826.2</v>
      </c>
      <c r="I14" s="10">
        <v>245478.42</v>
      </c>
      <c r="J14" s="10">
        <v>0</v>
      </c>
    </row>
    <row r="15" spans="2:10" x14ac:dyDescent="0.25">
      <c r="B15" s="8"/>
      <c r="C15" s="11" t="s">
        <v>14</v>
      </c>
      <c r="D15" s="11"/>
      <c r="E15" s="10">
        <f t="shared" si="0"/>
        <v>32955.333712</v>
      </c>
      <c r="F15" s="10">
        <f>(E14)*0.18%*12</f>
        <v>10604.671632</v>
      </c>
      <c r="G15" s="10">
        <v>8819.14</v>
      </c>
      <c r="H15" s="10">
        <v>7640.04</v>
      </c>
      <c r="I15" s="10">
        <f>(E14-F14-G14-H14)*0.2%*12</f>
        <v>5891.4820799999998</v>
      </c>
      <c r="J15" s="10">
        <f>(E14-F14-G14-H14-I14)*0.25%*12</f>
        <v>-8.7311491370201108E-13</v>
      </c>
    </row>
    <row r="16" spans="2:10" ht="33" customHeight="1" x14ac:dyDescent="0.25">
      <c r="B16" s="8">
        <v>4</v>
      </c>
      <c r="C16" s="9" t="s">
        <v>9</v>
      </c>
      <c r="D16" s="9" t="s">
        <v>6</v>
      </c>
      <c r="E16" s="10">
        <f t="shared" si="0"/>
        <v>215930.7188</v>
      </c>
      <c r="F16" s="10">
        <f t="shared" ref="F16" si="12">SUM(F17:F18)</f>
        <v>44683.7048</v>
      </c>
      <c r="G16" s="10">
        <f t="shared" ref="G16" si="13">SUM(G17:G18)</f>
        <v>44199.8</v>
      </c>
      <c r="H16" s="10">
        <f t="shared" ref="H16" si="14">SUM(H17:H18)</f>
        <v>43231.928</v>
      </c>
      <c r="I16" s="10">
        <f t="shared" ref="I16" si="15">SUM(I17:I18)</f>
        <v>42264.055999999997</v>
      </c>
      <c r="J16" s="10">
        <f t="shared" ref="J16" si="16">SUM(J17:J18)</f>
        <v>41551.230000000003</v>
      </c>
    </row>
    <row r="17" spans="2:10" x14ac:dyDescent="0.25">
      <c r="B17" s="8"/>
      <c r="C17" s="9" t="s">
        <v>5</v>
      </c>
      <c r="D17" s="9"/>
      <c r="E17" s="10">
        <f t="shared" si="0"/>
        <v>201653</v>
      </c>
      <c r="F17" s="10">
        <v>40328</v>
      </c>
      <c r="G17" s="10">
        <v>40328</v>
      </c>
      <c r="H17" s="10">
        <v>40328</v>
      </c>
      <c r="I17" s="10">
        <v>40328</v>
      </c>
      <c r="J17" s="10">
        <v>40341</v>
      </c>
    </row>
    <row r="18" spans="2:10" x14ac:dyDescent="0.25">
      <c r="B18" s="8"/>
      <c r="C18" s="11" t="s">
        <v>14</v>
      </c>
      <c r="D18" s="11"/>
      <c r="E18" s="10">
        <f t="shared" si="0"/>
        <v>14277.718799999999</v>
      </c>
      <c r="F18" s="10">
        <f>(E17)*0.18%*12</f>
        <v>4355.7047999999995</v>
      </c>
      <c r="G18" s="10">
        <f>(E17-F17)*0.2%*12</f>
        <v>3871.8</v>
      </c>
      <c r="H18" s="10">
        <f>(E17-F17-G17)*0.2%*12</f>
        <v>2903.9279999999999</v>
      </c>
      <c r="I18" s="10">
        <f>(E17-F17-G17-H17)*0.2%*12</f>
        <v>1936.056</v>
      </c>
      <c r="J18" s="10">
        <f>(E17-F17-G17-H17-I17)*0.25%*12</f>
        <v>1210.23</v>
      </c>
    </row>
    <row r="19" spans="2:10" ht="30" x14ac:dyDescent="0.25">
      <c r="B19" s="8">
        <v>5</v>
      </c>
      <c r="C19" s="9" t="s">
        <v>10</v>
      </c>
      <c r="D19" s="9" t="s">
        <v>11</v>
      </c>
      <c r="E19" s="10">
        <f t="shared" si="0"/>
        <v>52878.22</v>
      </c>
      <c r="F19" s="10">
        <f t="shared" ref="F19" si="17">SUM(F20:F21)</f>
        <v>52878.22</v>
      </c>
      <c r="G19" s="10">
        <f t="shared" ref="G19" si="18">SUM(G20:G21)</f>
        <v>0</v>
      </c>
      <c r="H19" s="10">
        <f t="shared" ref="H19" si="19">SUM(H20:H21)</f>
        <v>0</v>
      </c>
      <c r="I19" s="10">
        <f t="shared" ref="I19" si="20">SUM(I20:I21)</f>
        <v>0</v>
      </c>
      <c r="J19" s="10">
        <f t="shared" ref="J19" si="21">SUM(J20:J21)</f>
        <v>0</v>
      </c>
    </row>
    <row r="20" spans="2:10" x14ac:dyDescent="0.25">
      <c r="B20" s="8"/>
      <c r="C20" s="9" t="s">
        <v>5</v>
      </c>
      <c r="D20" s="9"/>
      <c r="E20" s="10">
        <f t="shared" si="0"/>
        <v>51428</v>
      </c>
      <c r="F20" s="10">
        <v>51428</v>
      </c>
      <c r="G20" s="10">
        <v>0</v>
      </c>
      <c r="H20" s="10">
        <v>0</v>
      </c>
      <c r="I20" s="10">
        <v>0</v>
      </c>
      <c r="J20" s="10">
        <v>0</v>
      </c>
    </row>
    <row r="21" spans="2:10" ht="15.75" thickBot="1" x14ac:dyDescent="0.3">
      <c r="B21" s="8"/>
      <c r="C21" s="11" t="s">
        <v>14</v>
      </c>
      <c r="D21" s="11"/>
      <c r="E21" s="10">
        <f t="shared" si="0"/>
        <v>1450.22</v>
      </c>
      <c r="F21" s="10">
        <v>1450.22</v>
      </c>
      <c r="G21" s="10">
        <f>(E20-F20)*0.33%*4</f>
        <v>0</v>
      </c>
      <c r="H21" s="10">
        <f>(E20-F20-G20)*0.33%*4</f>
        <v>0</v>
      </c>
      <c r="I21" s="10">
        <f>(E20-F20-G20-H20)*0.5%*4</f>
        <v>0</v>
      </c>
      <c r="J21" s="10">
        <f>(E20-F20-G20-H20-I20)*0.08%</f>
        <v>0</v>
      </c>
    </row>
    <row r="22" spans="2:10" ht="28.5" customHeight="1" thickBot="1" x14ac:dyDescent="0.3">
      <c r="B22" s="16"/>
      <c r="C22" s="17" t="s">
        <v>12</v>
      </c>
      <c r="D22" s="17"/>
      <c r="E22" s="18">
        <f t="shared" si="0"/>
        <v>1838303.0577120001</v>
      </c>
      <c r="F22" s="18">
        <f t="shared" ref="F22:J22" si="22">SUM(F23:F24)</f>
        <v>433107.08123200003</v>
      </c>
      <c r="G22" s="18">
        <f t="shared" si="22"/>
        <v>529256.05000000005</v>
      </c>
      <c r="H22" s="18">
        <f t="shared" si="22"/>
        <v>519276.74800000002</v>
      </c>
      <c r="I22" s="18">
        <f t="shared" si="22"/>
        <v>315111.94848000002</v>
      </c>
      <c r="J22" s="18">
        <f t="shared" si="22"/>
        <v>41551.229999999996</v>
      </c>
    </row>
    <row r="23" spans="2:10" x14ac:dyDescent="0.25">
      <c r="B23" s="6"/>
      <c r="C23" s="15" t="s">
        <v>5</v>
      </c>
      <c r="D23" s="19"/>
      <c r="E23" s="7">
        <f t="shared" si="0"/>
        <v>1728760.26</v>
      </c>
      <c r="F23" s="7">
        <f t="shared" ref="F23:J24" si="23">SUM(F8,F11,F14,F17,F20)</f>
        <v>383107.08</v>
      </c>
      <c r="G23" s="7">
        <f t="shared" si="23"/>
        <v>499255.08</v>
      </c>
      <c r="H23" s="7">
        <f t="shared" si="23"/>
        <v>499276.08</v>
      </c>
      <c r="I23" s="7">
        <f t="shared" si="23"/>
        <v>306781.02</v>
      </c>
      <c r="J23" s="7">
        <f t="shared" si="23"/>
        <v>40341</v>
      </c>
    </row>
    <row r="24" spans="2:10" ht="15.75" thickBot="1" x14ac:dyDescent="0.3">
      <c r="B24" s="12"/>
      <c r="C24" s="11" t="s">
        <v>14</v>
      </c>
      <c r="D24" s="13"/>
      <c r="E24" s="14">
        <f t="shared" si="0"/>
        <v>109542.797712</v>
      </c>
      <c r="F24" s="14">
        <f t="shared" si="23"/>
        <v>50000.001231999995</v>
      </c>
      <c r="G24" s="14">
        <f t="shared" si="23"/>
        <v>30000.969999999998</v>
      </c>
      <c r="H24" s="14">
        <f t="shared" si="23"/>
        <v>20000.668000000001</v>
      </c>
      <c r="I24" s="14">
        <f t="shared" si="23"/>
        <v>8330.9284800000005</v>
      </c>
      <c r="J24" s="14">
        <f t="shared" si="23"/>
        <v>1210.2299999999989</v>
      </c>
    </row>
    <row r="25" spans="2:10" ht="15.75" thickTop="1" x14ac:dyDescent="0.25">
      <c r="C25" s="1"/>
      <c r="D25" s="2"/>
    </row>
  </sheetData>
  <mergeCells count="7">
    <mergeCell ref="C5:C6"/>
    <mergeCell ref="D5:D6"/>
    <mergeCell ref="H1:J1"/>
    <mergeCell ref="E3:I3"/>
    <mergeCell ref="F5:J5"/>
    <mergeCell ref="E5:E6"/>
    <mergeCell ref="D2:I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2017-11-08T08:37:22Z</cp:lastPrinted>
  <dcterms:created xsi:type="dcterms:W3CDTF">2015-10-15T12:06:05Z</dcterms:created>
  <dcterms:modified xsi:type="dcterms:W3CDTF">2017-11-08T08:37:48Z</dcterms:modified>
</cp:coreProperties>
</file>