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2035" windowHeight="9975"/>
  </bookViews>
  <sheets>
    <sheet name="WPF-2014" sheetId="1" r:id="rId1"/>
  </sheets>
  <calcPr calcId="145621"/>
</workbook>
</file>

<file path=xl/calcChain.xml><?xml version="1.0" encoding="utf-8"?>
<calcChain xmlns="http://schemas.openxmlformats.org/spreadsheetml/2006/main">
  <c r="E97" i="1" l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6" i="1"/>
  <c r="E65" i="1"/>
  <c r="E64" i="1"/>
  <c r="E63" i="1"/>
  <c r="E62" i="1"/>
  <c r="E61" i="1"/>
  <c r="E60" i="1"/>
  <c r="E59" i="1"/>
  <c r="E55" i="1"/>
  <c r="E54" i="1"/>
  <c r="E53" i="1"/>
  <c r="E52" i="1"/>
  <c r="E51" i="1"/>
  <c r="E50" i="1"/>
  <c r="E48" i="1"/>
  <c r="E47" i="1"/>
  <c r="E45" i="1"/>
  <c r="E44" i="1"/>
  <c r="E41" i="1"/>
  <c r="E35" i="1"/>
  <c r="E34" i="1"/>
  <c r="E29" i="1"/>
  <c r="E28" i="1"/>
  <c r="E25" i="1"/>
  <c r="E24" i="1"/>
  <c r="E23" i="1"/>
  <c r="E21" i="1"/>
  <c r="E20" i="1"/>
  <c r="E19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A4" i="1" l="1"/>
  <c r="A5" i="1"/>
  <c r="A6" i="1"/>
  <c r="A7" i="1"/>
  <c r="A9" i="1"/>
  <c r="A10" i="1"/>
  <c r="A11" i="1"/>
  <c r="A12" i="1"/>
  <c r="A13" i="1"/>
  <c r="A15" i="1"/>
  <c r="A16" i="1"/>
  <c r="A18" i="1"/>
  <c r="A19" i="1"/>
  <c r="A23" i="1"/>
  <c r="A26" i="1"/>
  <c r="A27" i="1"/>
  <c r="A28" i="1"/>
  <c r="A29" i="1"/>
  <c r="A30" i="1"/>
  <c r="A31" i="1"/>
  <c r="A32" i="1"/>
  <c r="A33" i="1"/>
  <c r="A35" i="1"/>
  <c r="A36" i="1"/>
  <c r="A40" i="1"/>
  <c r="A44" i="1"/>
  <c r="A45" i="1"/>
  <c r="A47" i="1"/>
  <c r="A48" i="1"/>
  <c r="A49" i="1"/>
  <c r="A50" i="1"/>
  <c r="A51" i="1"/>
  <c r="A52" i="1"/>
  <c r="A53" i="1"/>
  <c r="A54" i="1"/>
  <c r="A55" i="1"/>
  <c r="A57" i="1"/>
  <c r="A59" i="1"/>
  <c r="A60" i="1"/>
  <c r="A61" i="1"/>
  <c r="A62" i="1"/>
  <c r="A63" i="1"/>
  <c r="A64" i="1"/>
  <c r="A65" i="1"/>
  <c r="A66" i="1"/>
  <c r="A68" i="1"/>
  <c r="A69" i="1"/>
  <c r="A71" i="1"/>
  <c r="A72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9" i="1"/>
  <c r="A90" i="1"/>
  <c r="A91" i="1"/>
  <c r="A92" i="1"/>
  <c r="A93" i="1"/>
  <c r="A94" i="1"/>
  <c r="A95" i="1"/>
  <c r="A97" i="1"/>
  <c r="A98" i="1"/>
  <c r="A99" i="1"/>
  <c r="A100" i="1"/>
  <c r="A101" i="1"/>
  <c r="A102" i="1"/>
  <c r="A103" i="1"/>
  <c r="A105" i="1"/>
  <c r="A106" i="1"/>
  <c r="A107" i="1"/>
</calcChain>
</file>

<file path=xl/sharedStrings.xml><?xml version="1.0" encoding="utf-8"?>
<sst xmlns="http://schemas.openxmlformats.org/spreadsheetml/2006/main" count="184" uniqueCount="125">
  <si>
    <t>Wyszczególnienie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</si>
  <si>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</si>
  <si>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</si>
  <si>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</si>
  <si>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</si>
  <si>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</si>
  <si>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</si>
  <si>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</si>
  <si>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</si>
  <si>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Dochody ogółem</t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</si>
  <si>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</si>
  <si>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</si>
  <si>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</si>
  <si>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</si>
  <si>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>1.1.3.1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</si>
  <si>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</si>
  <si>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</si>
  <si>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</si>
  <si>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</si>
  <si>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</si>
  <si>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</si>
  <si>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>Wydatki ogółem</t>
  </si>
  <si>
    <t xml:space="preserve"> Wydatki bieżące, w tym:</t>
  </si>
  <si>
    <t xml:space="preserve">  z tytułu poręczeń i gwarancji</t>
  </si>
  <si>
    <t>2.1.1.1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</si>
  <si>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</si>
  <si>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</si>
  <si>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</si>
  <si>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>2.1.3.1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</si>
  <si>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</si>
  <si>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</si>
  <si>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</si>
  <si>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</si>
  <si>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</si>
  <si>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 xml:space="preserve"> Wydatki majątkowe</t>
  </si>
  <si>
    <t>Wynik budżetu</t>
  </si>
  <si>
    <t>Przychody budżetu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</si>
  <si>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</si>
  <si>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</si>
  <si>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</si>
  <si>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</si>
  <si>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</si>
  <si>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</si>
  <si>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>Rozchody budżetu</t>
  </si>
  <si>
    <t xml:space="preserve"> Spłaty rat kapitałowych kredytów i pożyczek oraz wykup papierów wartościowych</t>
  </si>
  <si>
    <t xml:space="preserve">  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</si>
  <si>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</si>
  <si>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</si>
  <si>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</si>
  <si>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</si>
  <si>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</si>
  <si>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</si>
  <si>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</si>
  <si>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</si>
  <si>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</si>
  <si>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</si>
  <si>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 xml:space="preserve"> Różnica między dochodami bieżącymi a  wydatkami bieżącymi</t>
  </si>
  <si>
    <t xml:space="preserve"> Różnica między dochodami bieżącymi, skorygowanymi o środki a wydatkami bieżącymi, pomniejszonymi  o wydatki</t>
  </si>
  <si>
    <t>Wskaźnik spłaty zobowiązań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</si>
  <si>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</si>
  <si>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</si>
  <si>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</si>
  <si>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</si>
  <si>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</si>
  <si>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</si>
  <si>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</si>
  <si>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</si>
  <si>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</si>
  <si>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</si>
  <si>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</si>
  <si>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</si>
  <si>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</si>
  <si>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</si>
  <si>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limitem, o którym mowa w art. 226 ust. 3 pkt 4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</si>
  <si>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</si>
  <si>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</si>
  <si>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</si>
  <si>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</si>
  <si>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</si>
  <si>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</si>
  <si>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</si>
  <si>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</si>
  <si>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</si>
  <si>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</si>
  <si>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</si>
  <si>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</si>
  <si>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</si>
  <si>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</si>
  <si>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</si>
  <si>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</si>
  <si>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</si>
  <si>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</si>
  <si>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</si>
  <si>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</si>
  <si>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</si>
  <si>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  w tym w związku z już zawartą umową na realizację programu, projektu lub zadania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</si>
  <si>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</si>
  <si>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</si>
  <si>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</si>
  <si>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</si>
  <si>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</si>
  <si>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</si>
  <si>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</si>
  <si>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</si>
  <si>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</si>
  <si>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</si>
  <si>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</si>
  <si>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</si>
  <si>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</si>
  <si>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</si>
  <si>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</si>
  <si>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</si>
  <si>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do państwowego długu publicznego</t>
  </si>
  <si>
    <t xml:space="preserve">  wypłaty z tytułu wymagalnych poręczeń i gwarancji</t>
  </si>
  <si>
    <t xml:space="preserve"> Wynik operacji niekasowych wpływających na kwotę długu ( m.in. umorzenia, różnice kursowe)</t>
  </si>
  <si>
    <t>Dane dotyczące emitowanych obligacji przychodowych</t>
  </si>
  <si>
    <t xml:space="preserve"> Środki z przedsięwzięcia gromadzone na rachunku bankowym,  w tym:</t>
  </si>
  <si>
    <t xml:space="preserve">  środki na zaspokojenie roszczeń obligatariuszy</t>
  </si>
  <si>
    <t xml:space="preserve"> Wydatki bieżące z tytułu świadczenia emitenta należnego obligatariuszom,  nieuwzględniane  w limicie spłaty zobowiązań, o którym mowa w art. 243 ustawy</t>
  </si>
  <si>
    <t>% wykonania</t>
  </si>
  <si>
    <t>Lp.</t>
  </si>
  <si>
    <t>Plan 2014</t>
  </si>
  <si>
    <t>Wykonanie na 30.06.2014</t>
  </si>
  <si>
    <t>x</t>
  </si>
  <si>
    <t>WIELOLETNIA PROGNOZA FINANSOWA ZA LATA 2014 - 2022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</si>
</sst>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6">
    <xf numFmtId="0" fontId="0" fillId="0" borderId="0" xfId="0"/>
    <xf numFmtId="0" fontId="0" fillId="0" borderId="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22" fillId="33" borderId="11" xfId="42" applyNumberFormat="1" applyFont="1" applyFill="1" applyBorder="1" applyAlignment="1">
      <alignment horizontal="center" vertical="center"/>
    </xf>
    <xf numFmtId="49" fontId="22" fillId="33" borderId="12" xfId="42" applyNumberFormat="1" applyFont="1" applyFill="1" applyBorder="1" applyAlignment="1">
      <alignment horizontal="center" vertical="center"/>
    </xf>
    <xf numFmtId="1" fontId="22" fillId="33" borderId="12" xfId="42" applyNumberFormat="1" applyFont="1" applyFill="1" applyBorder="1" applyAlignment="1">
      <alignment horizontal="center" vertical="center" wrapText="1"/>
    </xf>
    <xf numFmtId="1" fontId="22" fillId="33" borderId="13" xfId="42" applyNumberFormat="1" applyFont="1" applyFill="1" applyBorder="1" applyAlignment="1">
      <alignment horizontal="center" vertical="center" wrapText="1"/>
    </xf>
    <xf numFmtId="0" fontId="19" fillId="0" borderId="14" xfId="0" applyFont="1" applyBorder="1"/>
    <xf numFmtId="0" fontId="19" fillId="0" borderId="15" xfId="0" applyFont="1" applyBorder="1" applyAlignment="1">
      <alignment wrapText="1"/>
    </xf>
    <xf numFmtId="4" fontId="20" fillId="0" borderId="15" xfId="0" applyNumberFormat="1" applyFont="1" applyBorder="1"/>
    <xf numFmtId="4" fontId="20" fillId="0" borderId="16" xfId="0" applyNumberFormat="1" applyFont="1" applyBorder="1"/>
    <xf numFmtId="0" fontId="19" fillId="0" borderId="17" xfId="0" applyFont="1" applyBorder="1"/>
    <xf numFmtId="0" fontId="19" fillId="0" borderId="18" xfId="0" applyFont="1" applyBorder="1" applyAlignment="1">
      <alignment wrapText="1"/>
    </xf>
    <xf numFmtId="4" fontId="20" fillId="0" borderId="18" xfId="0" applyNumberFormat="1" applyFont="1" applyBorder="1"/>
    <xf numFmtId="4" fontId="20" fillId="0" borderId="19" xfId="0" applyNumberFormat="1" applyFont="1" applyBorder="1"/>
    <xf numFmtId="0" fontId="21" fillId="0" borderId="10" xfId="0" applyFont="1" applyBorder="1" applyAlignment="1">
      <alignment horizontal="center"/>
    </xf>
  </cellXfs>
  <cellStyles count="43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6 2" xfId="42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topLeftCell="A61" workbookViewId="0">
      <selection activeCell="F67" sqref="F67"/>
    </sheetView>
  </sheetViews>
  <sheetFormatPr defaultRowHeight="15"/>
  <cols>
    <col min="1" max="1" width="7.140625" customWidth="1"/>
    <col min="2" max="2" width="20.140625" customWidth="1"/>
    <col min="3" max="3" width="9.28515625" customWidth="1"/>
    <col min="4" max="4" width="8.42578125" customWidth="1"/>
    <col min="5" max="5" width="5.140625" customWidth="1"/>
    <col min="6" max="6" width="8.85546875" customWidth="1"/>
    <col min="7" max="7" width="9.140625" customWidth="1"/>
    <col min="8" max="9" width="9.28515625" customWidth="1"/>
    <col min="10" max="10" width="8.7109375" customWidth="1"/>
    <col min="11" max="12" width="9" customWidth="1"/>
    <col min="13" max="13" width="9.140625" customWidth="1"/>
  </cols>
  <sheetData>
    <row r="1" spans="1:16">
      <c r="A1" s="15" t="s">
        <v>124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"/>
      <c r="N1" s="1"/>
      <c r="O1" s="1"/>
      <c r="P1" s="1"/>
    </row>
    <row r="2" spans="1:16" ht="51">
      <c r="A2" s="3" t="s">
        <v>120</v>
      </c>
      <c r="B2" s="4" t="s">
        <v>0</v>
      </c>
      <c r="C2" s="5" t="s">
        <v>121</v>
      </c>
      <c r="D2" s="5" t="s">
        <v>122</v>
      </c>
      <c r="E2" s="5" t="s">
        <v>119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6" t="s">
        <v>8</v>
      </c>
    </row>
    <row r="3" spans="1:16">
      <c r="A3" s="7">
        <v>1</v>
      </c>
      <c r="B3" s="8" t="s">
        <v>9</v>
      </c>
      <c r="C3" s="9">
        <v>12063557.25</v>
      </c>
      <c r="D3" s="9">
        <v>6506658.0599999996</v>
      </c>
      <c r="E3" s="9">
        <f>(D3/C3)*100</f>
        <v>53.936479308373151</v>
      </c>
      <c r="F3" s="9">
        <v>12200000</v>
      </c>
      <c r="G3" s="9">
        <v>12200000</v>
      </c>
      <c r="H3" s="9">
        <v>12200000</v>
      </c>
      <c r="I3" s="9">
        <v>12200000</v>
      </c>
      <c r="J3" s="9">
        <v>12200000</v>
      </c>
      <c r="K3" s="9">
        <v>12200000</v>
      </c>
      <c r="L3" s="9">
        <v>12200000</v>
      </c>
      <c r="M3" s="10">
        <v>12200000</v>
      </c>
    </row>
    <row r="4" spans="1:16">
      <c r="A4" s="7" t="str">
        <f>"1.1"</f>
        <v>1.1</v>
      </c>
      <c r="B4" s="8" t="s">
        <v>10</v>
      </c>
      <c r="C4" s="9">
        <v>11544405.26</v>
      </c>
      <c r="D4" s="9">
        <v>6401878.0700000003</v>
      </c>
      <c r="E4" s="9">
        <f t="shared" ref="E4:E66" si="0">(D4/C4)*100</f>
        <v>55.454377473924545</v>
      </c>
      <c r="F4" s="9">
        <v>12200000</v>
      </c>
      <c r="G4" s="9">
        <v>12200000</v>
      </c>
      <c r="H4" s="9">
        <v>12200000</v>
      </c>
      <c r="I4" s="9">
        <v>12200000</v>
      </c>
      <c r="J4" s="9">
        <v>12200000</v>
      </c>
      <c r="K4" s="9">
        <v>12200000</v>
      </c>
      <c r="L4" s="9">
        <v>12200000</v>
      </c>
      <c r="M4" s="10">
        <v>12200000</v>
      </c>
    </row>
    <row r="5" spans="1:16" ht="45.75">
      <c r="A5" s="7" t="str">
        <f>"1.1.1"</f>
        <v>1.1.1</v>
      </c>
      <c r="B5" s="8" t="s">
        <v>11</v>
      </c>
      <c r="C5" s="9">
        <v>825198</v>
      </c>
      <c r="D5" s="9">
        <v>365523</v>
      </c>
      <c r="E5" s="9">
        <f t="shared" si="0"/>
        <v>44.295187336857332</v>
      </c>
      <c r="F5" s="9">
        <v>780000</v>
      </c>
      <c r="G5" s="9">
        <v>780000</v>
      </c>
      <c r="H5" s="9">
        <v>780000</v>
      </c>
      <c r="I5" s="9">
        <v>780000</v>
      </c>
      <c r="J5" s="9">
        <v>780000</v>
      </c>
      <c r="K5" s="9">
        <v>780000</v>
      </c>
      <c r="L5" s="9">
        <v>780000</v>
      </c>
      <c r="M5" s="10">
        <v>780000</v>
      </c>
    </row>
    <row r="6" spans="1:16" ht="45.75">
      <c r="A6" s="7" t="str">
        <f>"1.1.2"</f>
        <v>1.1.2</v>
      </c>
      <c r="B6" s="8" t="s">
        <v>12</v>
      </c>
      <c r="C6" s="9">
        <v>2000</v>
      </c>
      <c r="D6" s="9">
        <v>809.77</v>
      </c>
      <c r="E6" s="9">
        <f t="shared" si="0"/>
        <v>40.488500000000002</v>
      </c>
      <c r="F6" s="9">
        <v>2000</v>
      </c>
      <c r="G6" s="9">
        <v>2000</v>
      </c>
      <c r="H6" s="9">
        <v>2000</v>
      </c>
      <c r="I6" s="9">
        <v>2000</v>
      </c>
      <c r="J6" s="9">
        <v>2000</v>
      </c>
      <c r="K6" s="9">
        <v>2000</v>
      </c>
      <c r="L6" s="9">
        <v>2000</v>
      </c>
      <c r="M6" s="10">
        <v>2000</v>
      </c>
    </row>
    <row r="7" spans="1:16">
      <c r="A7" s="7" t="str">
        <f>"1.1.3"</f>
        <v>1.1.3</v>
      </c>
      <c r="B7" s="8" t="s">
        <v>13</v>
      </c>
      <c r="C7" s="9">
        <v>1348271.38</v>
      </c>
      <c r="D7" s="9">
        <v>741279.97</v>
      </c>
      <c r="E7" s="9">
        <f t="shared" si="0"/>
        <v>54.980027092171902</v>
      </c>
      <c r="F7" s="9">
        <v>1350000</v>
      </c>
      <c r="G7" s="9">
        <v>1350000</v>
      </c>
      <c r="H7" s="9">
        <v>1350000</v>
      </c>
      <c r="I7" s="9">
        <v>1350000</v>
      </c>
      <c r="J7" s="9">
        <v>1350000</v>
      </c>
      <c r="K7" s="9">
        <v>1350000</v>
      </c>
      <c r="L7" s="9">
        <v>1350000</v>
      </c>
      <c r="M7" s="10">
        <v>1350000</v>
      </c>
    </row>
    <row r="8" spans="1:16" ht="23.25">
      <c r="A8" s="7" t="s">
        <v>14</v>
      </c>
      <c r="B8" s="8" t="s">
        <v>15</v>
      </c>
      <c r="C8" s="9">
        <v>228016</v>
      </c>
      <c r="D8" s="9">
        <v>149857.06</v>
      </c>
      <c r="E8" s="9">
        <f t="shared" si="0"/>
        <v>65.722168619745986</v>
      </c>
      <c r="F8" s="9">
        <v>280000</v>
      </c>
      <c r="G8" s="9">
        <v>280000</v>
      </c>
      <c r="H8" s="9">
        <v>280000</v>
      </c>
      <c r="I8" s="9">
        <v>280000</v>
      </c>
      <c r="J8" s="9">
        <v>280000</v>
      </c>
      <c r="K8" s="9">
        <v>280000</v>
      </c>
      <c r="L8" s="9">
        <v>280000</v>
      </c>
      <c r="M8" s="10">
        <v>280000</v>
      </c>
    </row>
    <row r="9" spans="1:16">
      <c r="A9" s="7" t="str">
        <f>"1.1.4"</f>
        <v>1.1.4</v>
      </c>
      <c r="B9" s="8" t="s">
        <v>16</v>
      </c>
      <c r="C9" s="9">
        <v>6745384</v>
      </c>
      <c r="D9" s="9">
        <v>3842190</v>
      </c>
      <c r="E9" s="9">
        <f t="shared" si="0"/>
        <v>56.960285730211943</v>
      </c>
      <c r="F9" s="9">
        <v>7260000</v>
      </c>
      <c r="G9" s="9">
        <v>7260000</v>
      </c>
      <c r="H9" s="9">
        <v>7260000</v>
      </c>
      <c r="I9" s="9">
        <v>7260000</v>
      </c>
      <c r="J9" s="9">
        <v>7260000</v>
      </c>
      <c r="K9" s="9">
        <v>7260000</v>
      </c>
      <c r="L9" s="9">
        <v>7260000</v>
      </c>
      <c r="M9" s="10">
        <v>7260000</v>
      </c>
    </row>
    <row r="10" spans="1:16" ht="34.5">
      <c r="A10" s="7" t="str">
        <f>"1.1.5"</f>
        <v>1.1.5</v>
      </c>
      <c r="B10" s="8" t="s">
        <v>17</v>
      </c>
      <c r="C10" s="9">
        <v>2487818.64</v>
      </c>
      <c r="D10" s="9">
        <v>1382462.34</v>
      </c>
      <c r="E10" s="9">
        <f t="shared" si="0"/>
        <v>55.569257251002838</v>
      </c>
      <c r="F10" s="9">
        <v>2700000</v>
      </c>
      <c r="G10" s="9">
        <v>2700000</v>
      </c>
      <c r="H10" s="9">
        <v>2700000</v>
      </c>
      <c r="I10" s="9">
        <v>2700000</v>
      </c>
      <c r="J10" s="9">
        <v>2700000</v>
      </c>
      <c r="K10" s="9">
        <v>2700000</v>
      </c>
      <c r="L10" s="9">
        <v>2700000</v>
      </c>
      <c r="M10" s="10">
        <v>2700000</v>
      </c>
    </row>
    <row r="11" spans="1:16" ht="23.25">
      <c r="A11" s="7" t="str">
        <f>"1.2"</f>
        <v>1.2</v>
      </c>
      <c r="B11" s="8" t="s">
        <v>18</v>
      </c>
      <c r="C11" s="9">
        <v>519151.99</v>
      </c>
      <c r="D11" s="9">
        <v>104779.99</v>
      </c>
      <c r="E11" s="9">
        <f t="shared" si="0"/>
        <v>20.182912137156599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0">
        <v>0</v>
      </c>
    </row>
    <row r="12" spans="1:16">
      <c r="A12" s="7" t="str">
        <f>"1.2.1"</f>
        <v>1.2.1</v>
      </c>
      <c r="B12" s="8" t="s">
        <v>19</v>
      </c>
      <c r="C12" s="9">
        <v>32049</v>
      </c>
      <c r="D12" s="9">
        <v>32049</v>
      </c>
      <c r="E12" s="9">
        <f t="shared" si="0"/>
        <v>100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0">
        <v>0</v>
      </c>
    </row>
    <row r="13" spans="1:16" ht="34.5">
      <c r="A13" s="7" t="str">
        <f>"1.2.2"</f>
        <v>1.2.2</v>
      </c>
      <c r="B13" s="8" t="s">
        <v>20</v>
      </c>
      <c r="C13" s="9">
        <v>480874</v>
      </c>
      <c r="D13" s="9">
        <v>66502</v>
      </c>
      <c r="E13" s="9">
        <f t="shared" si="0"/>
        <v>13.829402296651514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0">
        <v>0</v>
      </c>
    </row>
    <row r="14" spans="1:16">
      <c r="A14" s="7">
        <v>2</v>
      </c>
      <c r="B14" s="8" t="s">
        <v>21</v>
      </c>
      <c r="C14" s="9">
        <v>12135718.039999999</v>
      </c>
      <c r="D14" s="9">
        <v>6041917.0099999998</v>
      </c>
      <c r="E14" s="9">
        <f t="shared" si="0"/>
        <v>49.786234239173211</v>
      </c>
      <c r="F14" s="9">
        <v>11675745.32</v>
      </c>
      <c r="G14" s="9">
        <v>11755504.119999999</v>
      </c>
      <c r="H14" s="9">
        <v>11673677.92</v>
      </c>
      <c r="I14" s="9">
        <v>11673678.92</v>
      </c>
      <c r="J14" s="9">
        <v>11506102.92</v>
      </c>
      <c r="K14" s="9">
        <v>11506081.92</v>
      </c>
      <c r="L14" s="9">
        <v>11793218.98</v>
      </c>
      <c r="M14" s="10">
        <v>12050729</v>
      </c>
    </row>
    <row r="15" spans="1:16">
      <c r="A15" s="7" t="str">
        <f>"2.1"</f>
        <v>2.1</v>
      </c>
      <c r="B15" s="8" t="s">
        <v>22</v>
      </c>
      <c r="C15" s="9">
        <v>11175124.140000001</v>
      </c>
      <c r="D15" s="9">
        <v>5594137.7300000004</v>
      </c>
      <c r="E15" s="9">
        <f t="shared" si="0"/>
        <v>50.05884194141936</v>
      </c>
      <c r="F15" s="9">
        <v>11300000</v>
      </c>
      <c r="G15" s="9">
        <v>11371826.199999999</v>
      </c>
      <c r="H15" s="9">
        <v>11280000</v>
      </c>
      <c r="I15" s="9">
        <v>11260000</v>
      </c>
      <c r="J15" s="9">
        <v>11250000</v>
      </c>
      <c r="K15" s="9">
        <v>11235000</v>
      </c>
      <c r="L15" s="9">
        <v>11215000</v>
      </c>
      <c r="M15" s="10">
        <v>11204000</v>
      </c>
    </row>
    <row r="16" spans="1:16" ht="23.25">
      <c r="A16" s="7" t="str">
        <f>"2.1.1"</f>
        <v>2.1.1</v>
      </c>
      <c r="B16" s="8" t="s">
        <v>23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0">
        <v>0</v>
      </c>
    </row>
    <row r="17" spans="1:13" ht="57">
      <c r="A17" s="7" t="s">
        <v>24</v>
      </c>
      <c r="B17" s="8" t="s">
        <v>25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0">
        <v>0</v>
      </c>
    </row>
    <row r="18" spans="1:13" ht="124.5">
      <c r="A18" s="7" t="str">
        <f>"2.1.2"</f>
        <v>2.1.2</v>
      </c>
      <c r="B18" s="8" t="s">
        <v>26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0">
        <v>0</v>
      </c>
    </row>
    <row r="19" spans="1:13" ht="23.25">
      <c r="A19" s="7" t="str">
        <f>"2.1.3"</f>
        <v>2.1.3</v>
      </c>
      <c r="B19" s="8" t="s">
        <v>27</v>
      </c>
      <c r="C19" s="9">
        <v>152809</v>
      </c>
      <c r="D19" s="9">
        <v>83546.509999999995</v>
      </c>
      <c r="E19" s="9">
        <f t="shared" si="0"/>
        <v>54.673815023984183</v>
      </c>
      <c r="F19" s="9">
        <v>90000</v>
      </c>
      <c r="G19" s="9">
        <v>70000</v>
      </c>
      <c r="H19" s="9">
        <v>75000</v>
      </c>
      <c r="I19" s="9">
        <v>60000</v>
      </c>
      <c r="J19" s="9">
        <v>50000</v>
      </c>
      <c r="K19" s="9">
        <v>35000</v>
      </c>
      <c r="L19" s="9">
        <v>15000</v>
      </c>
      <c r="M19" s="10">
        <v>4000</v>
      </c>
    </row>
    <row r="20" spans="1:13" ht="34.5">
      <c r="A20" s="7" t="s">
        <v>28</v>
      </c>
      <c r="B20" s="8" t="s">
        <v>29</v>
      </c>
      <c r="C20" s="9">
        <v>152809</v>
      </c>
      <c r="D20" s="9">
        <v>83546.31</v>
      </c>
      <c r="E20" s="9">
        <f t="shared" si="0"/>
        <v>54.673684141640862</v>
      </c>
      <c r="F20" s="9">
        <v>90000</v>
      </c>
      <c r="G20" s="9">
        <v>70000</v>
      </c>
      <c r="H20" s="9">
        <v>75000</v>
      </c>
      <c r="I20" s="9">
        <v>60000</v>
      </c>
      <c r="J20" s="9">
        <v>50000</v>
      </c>
      <c r="K20" s="9">
        <v>35000</v>
      </c>
      <c r="L20" s="9">
        <v>15000</v>
      </c>
      <c r="M20" s="10">
        <v>4000</v>
      </c>
    </row>
    <row r="21" spans="1:13" ht="135.75">
      <c r="A21" s="7" t="s">
        <v>30</v>
      </c>
      <c r="B21" s="8" t="s">
        <v>31</v>
      </c>
      <c r="C21" s="9">
        <v>1809</v>
      </c>
      <c r="D21" s="9">
        <v>0</v>
      </c>
      <c r="E21" s="9">
        <f t="shared" si="0"/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10">
        <v>0</v>
      </c>
    </row>
    <row r="22" spans="1:13" ht="79.5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0">
        <v>0</v>
      </c>
    </row>
    <row r="23" spans="1:13">
      <c r="A23" s="7" t="str">
        <f>"2.2"</f>
        <v>2.2</v>
      </c>
      <c r="B23" s="8" t="s">
        <v>34</v>
      </c>
      <c r="C23" s="9">
        <v>960593.9</v>
      </c>
      <c r="D23" s="9">
        <v>447779.28</v>
      </c>
      <c r="E23" s="9">
        <f t="shared" si="0"/>
        <v>46.614836925364614</v>
      </c>
      <c r="F23" s="9">
        <v>375745.32</v>
      </c>
      <c r="G23" s="9">
        <v>383677.92</v>
      </c>
      <c r="H23" s="9">
        <v>393677.92</v>
      </c>
      <c r="I23" s="9">
        <v>413678.92</v>
      </c>
      <c r="J23" s="9">
        <v>256102.92</v>
      </c>
      <c r="K23" s="9">
        <v>271081.92</v>
      </c>
      <c r="L23" s="9">
        <v>578218.98</v>
      </c>
      <c r="M23" s="10">
        <v>846729</v>
      </c>
    </row>
    <row r="24" spans="1:13">
      <c r="A24" s="7">
        <v>3</v>
      </c>
      <c r="B24" s="8" t="s">
        <v>35</v>
      </c>
      <c r="C24" s="9">
        <v>-72160.789999999994</v>
      </c>
      <c r="D24" s="9">
        <v>464741.05</v>
      </c>
      <c r="E24" s="9">
        <f t="shared" si="0"/>
        <v>-644.03542422415285</v>
      </c>
      <c r="F24" s="9">
        <v>524254.68</v>
      </c>
      <c r="G24" s="9">
        <v>444495.88</v>
      </c>
      <c r="H24" s="9">
        <v>526322.07999999996</v>
      </c>
      <c r="I24" s="9">
        <v>526321.07999999996</v>
      </c>
      <c r="J24" s="9">
        <v>693897.08</v>
      </c>
      <c r="K24" s="9">
        <v>693918.08</v>
      </c>
      <c r="L24" s="9">
        <v>406781.02</v>
      </c>
      <c r="M24" s="10">
        <v>149271</v>
      </c>
    </row>
    <row r="25" spans="1:13">
      <c r="A25" s="7">
        <v>4</v>
      </c>
      <c r="B25" s="8" t="s">
        <v>36</v>
      </c>
      <c r="C25" s="9">
        <v>510663.67</v>
      </c>
      <c r="D25" s="9">
        <v>510663.67</v>
      </c>
      <c r="E25" s="9">
        <f t="shared" si="0"/>
        <v>100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0">
        <v>0</v>
      </c>
    </row>
    <row r="26" spans="1:13" ht="23.25">
      <c r="A26" s="7" t="str">
        <f>"4.1"</f>
        <v>4.1</v>
      </c>
      <c r="B26" s="8" t="s">
        <v>37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0">
        <v>0</v>
      </c>
    </row>
    <row r="27" spans="1:13" ht="23.25">
      <c r="A27" s="7" t="str">
        <f>"4.1.1"</f>
        <v>4.1.1</v>
      </c>
      <c r="B27" s="8" t="s">
        <v>38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0">
        <v>0</v>
      </c>
    </row>
    <row r="28" spans="1:13" ht="34.5">
      <c r="A28" s="7" t="str">
        <f>"4.2"</f>
        <v>4.2</v>
      </c>
      <c r="B28" s="8" t="s">
        <v>39</v>
      </c>
      <c r="C28" s="9">
        <v>510663.67</v>
      </c>
      <c r="D28" s="9">
        <v>510663.67</v>
      </c>
      <c r="E28" s="9">
        <f t="shared" si="0"/>
        <v>100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0">
        <v>0</v>
      </c>
    </row>
    <row r="29" spans="1:13" ht="23.25">
      <c r="A29" s="7" t="str">
        <f>"4.2.1"</f>
        <v>4.2.1</v>
      </c>
      <c r="B29" s="8" t="s">
        <v>40</v>
      </c>
      <c r="C29" s="9">
        <v>72160.789999999994</v>
      </c>
      <c r="D29" s="9">
        <v>0</v>
      </c>
      <c r="E29" s="9">
        <f t="shared" si="0"/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0">
        <v>0</v>
      </c>
    </row>
    <row r="30" spans="1:13" ht="23.25">
      <c r="A30" s="7" t="str">
        <f>"4.3"</f>
        <v>4.3</v>
      </c>
      <c r="B30" s="8" t="s">
        <v>41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10">
        <v>0</v>
      </c>
    </row>
    <row r="31" spans="1:13" ht="23.25">
      <c r="A31" s="7" t="str">
        <f>"4.3.1"</f>
        <v>4.3.1</v>
      </c>
      <c r="B31" s="8" t="s">
        <v>40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0">
        <v>0</v>
      </c>
    </row>
    <row r="32" spans="1:13" ht="34.5">
      <c r="A32" s="7" t="str">
        <f>"4.4"</f>
        <v>4.4</v>
      </c>
      <c r="B32" s="8" t="s">
        <v>42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0">
        <v>0</v>
      </c>
    </row>
    <row r="33" spans="1:13" ht="23.25">
      <c r="A33" s="7" t="str">
        <f>"4.4.1"</f>
        <v>4.4.1</v>
      </c>
      <c r="B33" s="8" t="s">
        <v>40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10">
        <v>0</v>
      </c>
    </row>
    <row r="34" spans="1:13">
      <c r="A34" s="7">
        <v>5</v>
      </c>
      <c r="B34" s="8" t="s">
        <v>43</v>
      </c>
      <c r="C34" s="9">
        <v>438502.88</v>
      </c>
      <c r="D34" s="9">
        <v>99051.54</v>
      </c>
      <c r="E34" s="9">
        <f t="shared" si="0"/>
        <v>22.588572280300642</v>
      </c>
      <c r="F34" s="9">
        <v>524254.68</v>
      </c>
      <c r="G34" s="9">
        <v>444495.88</v>
      </c>
      <c r="H34" s="9">
        <v>526322.07999999996</v>
      </c>
      <c r="I34" s="9">
        <v>526321.07999999996</v>
      </c>
      <c r="J34" s="9">
        <v>693897.08</v>
      </c>
      <c r="K34" s="9">
        <v>693918.08</v>
      </c>
      <c r="L34" s="9">
        <v>406781.02</v>
      </c>
      <c r="M34" s="10">
        <v>149271</v>
      </c>
    </row>
    <row r="35" spans="1:13" ht="45.75">
      <c r="A35" s="7" t="str">
        <f>"5.1"</f>
        <v>5.1</v>
      </c>
      <c r="B35" s="8" t="s">
        <v>44</v>
      </c>
      <c r="C35" s="9">
        <v>438502.88</v>
      </c>
      <c r="D35" s="9">
        <v>99051.54</v>
      </c>
      <c r="E35" s="9">
        <f t="shared" si="0"/>
        <v>22.588572280300642</v>
      </c>
      <c r="F35" s="9">
        <v>524254.68</v>
      </c>
      <c r="G35" s="9">
        <v>444495.88</v>
      </c>
      <c r="H35" s="9">
        <v>526322.07999999996</v>
      </c>
      <c r="I35" s="9">
        <v>526321.07999999996</v>
      </c>
      <c r="J35" s="9">
        <v>693897.08</v>
      </c>
      <c r="K35" s="9">
        <v>693918.08</v>
      </c>
      <c r="L35" s="9">
        <v>406781.02</v>
      </c>
      <c r="M35" s="10">
        <v>149271</v>
      </c>
    </row>
    <row r="36" spans="1:13" ht="68.25">
      <c r="A36" s="7" t="str">
        <f>"5.1.1"</f>
        <v>5.1.1</v>
      </c>
      <c r="B36" s="8" t="s">
        <v>45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0">
        <v>0</v>
      </c>
    </row>
    <row r="37" spans="1:13" ht="45.75">
      <c r="A37" s="7" t="s">
        <v>46</v>
      </c>
      <c r="B37" s="8" t="s">
        <v>47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0">
        <v>0</v>
      </c>
    </row>
    <row r="38" spans="1:13" ht="45.75">
      <c r="A38" s="7" t="s">
        <v>48</v>
      </c>
      <c r="B38" s="8" t="s">
        <v>49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10">
        <v>0</v>
      </c>
    </row>
    <row r="39" spans="1:13" ht="45.75">
      <c r="A39" s="7" t="s">
        <v>50</v>
      </c>
      <c r="B39" s="8" t="s">
        <v>51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0">
        <v>0</v>
      </c>
    </row>
    <row r="40" spans="1:13" ht="23.25">
      <c r="A40" s="7" t="str">
        <f>"5.2"</f>
        <v>5.2</v>
      </c>
      <c r="B40" s="8" t="s">
        <v>52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0">
        <v>0</v>
      </c>
    </row>
    <row r="41" spans="1:13">
      <c r="A41" s="7">
        <v>6</v>
      </c>
      <c r="B41" s="8" t="s">
        <v>53</v>
      </c>
      <c r="C41" s="9">
        <v>3965260.9</v>
      </c>
      <c r="D41" s="9">
        <v>4304712.24</v>
      </c>
      <c r="E41" s="9">
        <f t="shared" si="0"/>
        <v>108.56063065106258</v>
      </c>
      <c r="F41" s="9">
        <v>3441006.22</v>
      </c>
      <c r="G41" s="9">
        <v>2996510.34</v>
      </c>
      <c r="H41" s="9">
        <v>2470188.2599999998</v>
      </c>
      <c r="I41" s="9">
        <v>1943867.18</v>
      </c>
      <c r="J41" s="9">
        <v>1249970.1000000001</v>
      </c>
      <c r="K41" s="9">
        <v>556052.02</v>
      </c>
      <c r="L41" s="9">
        <v>149271</v>
      </c>
      <c r="M41" s="10">
        <v>0</v>
      </c>
    </row>
    <row r="42" spans="1:13" ht="102">
      <c r="A42" s="7">
        <v>7</v>
      </c>
      <c r="B42" s="8" t="s">
        <v>54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0">
        <v>0</v>
      </c>
    </row>
    <row r="43" spans="1:13" ht="45.75">
      <c r="A43" s="7">
        <v>8</v>
      </c>
      <c r="B43" s="8" t="s">
        <v>55</v>
      </c>
      <c r="C43" s="9" t="s">
        <v>123</v>
      </c>
      <c r="D43" s="9" t="s">
        <v>123</v>
      </c>
      <c r="E43" s="9" t="s">
        <v>123</v>
      </c>
      <c r="F43" s="9" t="s">
        <v>123</v>
      </c>
      <c r="G43" s="9" t="s">
        <v>123</v>
      </c>
      <c r="H43" s="9" t="s">
        <v>123</v>
      </c>
      <c r="I43" s="9" t="s">
        <v>123</v>
      </c>
      <c r="J43" s="9" t="s">
        <v>123</v>
      </c>
      <c r="K43" s="9" t="s">
        <v>123</v>
      </c>
      <c r="L43" s="9" t="s">
        <v>123</v>
      </c>
      <c r="M43" s="10" t="s">
        <v>123</v>
      </c>
    </row>
    <row r="44" spans="1:13" ht="34.5">
      <c r="A44" s="7" t="str">
        <f>"8.1"</f>
        <v>8.1</v>
      </c>
      <c r="B44" s="8" t="s">
        <v>56</v>
      </c>
      <c r="C44" s="9">
        <v>369281.12</v>
      </c>
      <c r="D44" s="9">
        <v>807740.34</v>
      </c>
      <c r="E44" s="9">
        <f t="shared" si="0"/>
        <v>218.73318083524009</v>
      </c>
      <c r="F44" s="9">
        <v>900000</v>
      </c>
      <c r="G44" s="9">
        <v>828173.8</v>
      </c>
      <c r="H44" s="9">
        <v>920000</v>
      </c>
      <c r="I44" s="9">
        <v>940000</v>
      </c>
      <c r="J44" s="9">
        <v>950000</v>
      </c>
      <c r="K44" s="9">
        <v>965000</v>
      </c>
      <c r="L44" s="9">
        <v>985000</v>
      </c>
      <c r="M44" s="10">
        <v>996000</v>
      </c>
    </row>
    <row r="45" spans="1:13" ht="57">
      <c r="A45" s="7" t="str">
        <f>"8.2"</f>
        <v>8.2</v>
      </c>
      <c r="B45" s="8" t="s">
        <v>57</v>
      </c>
      <c r="C45" s="9">
        <v>879944.79</v>
      </c>
      <c r="D45" s="9">
        <v>1318404.01</v>
      </c>
      <c r="E45" s="9">
        <f t="shared" si="0"/>
        <v>149.8280375067622</v>
      </c>
      <c r="F45" s="9">
        <v>900000</v>
      </c>
      <c r="G45" s="9">
        <v>828173.8</v>
      </c>
      <c r="H45" s="9">
        <v>920000</v>
      </c>
      <c r="I45" s="9">
        <v>940000</v>
      </c>
      <c r="J45" s="9">
        <v>950000</v>
      </c>
      <c r="K45" s="9">
        <v>965000</v>
      </c>
      <c r="L45" s="9">
        <v>985000</v>
      </c>
      <c r="M45" s="10">
        <v>996000</v>
      </c>
    </row>
    <row r="46" spans="1:13" ht="25.5" customHeight="1">
      <c r="A46" s="7">
        <v>9</v>
      </c>
      <c r="B46" s="8" t="s">
        <v>58</v>
      </c>
      <c r="C46" s="9" t="s">
        <v>123</v>
      </c>
      <c r="D46" s="9" t="s">
        <v>123</v>
      </c>
      <c r="E46" s="9" t="s">
        <v>123</v>
      </c>
      <c r="F46" s="9" t="s">
        <v>123</v>
      </c>
      <c r="G46" s="9" t="s">
        <v>123</v>
      </c>
      <c r="H46" s="9" t="s">
        <v>123</v>
      </c>
      <c r="I46" s="9" t="s">
        <v>123</v>
      </c>
      <c r="J46" s="9" t="s">
        <v>123</v>
      </c>
      <c r="K46" s="9" t="s">
        <v>123</v>
      </c>
      <c r="L46" s="9" t="s">
        <v>123</v>
      </c>
      <c r="M46" s="10" t="s">
        <v>123</v>
      </c>
    </row>
    <row r="47" spans="1:13" ht="138" customHeight="1">
      <c r="A47" s="7" t="str">
        <f>"9.1"</f>
        <v>9.1</v>
      </c>
      <c r="B47" s="8" t="s">
        <v>59</v>
      </c>
      <c r="C47" s="9">
        <v>4.9000000000000002E-2</v>
      </c>
      <c r="D47" s="9"/>
      <c r="E47" s="9">
        <f t="shared" si="0"/>
        <v>0</v>
      </c>
      <c r="F47" s="9">
        <v>5.0299999999999997E-2</v>
      </c>
      <c r="G47" s="9">
        <v>4.2200000000000001E-2</v>
      </c>
      <c r="H47" s="9">
        <v>4.9299999999999997E-2</v>
      </c>
      <c r="I47" s="9">
        <v>4.8099999999999997E-2</v>
      </c>
      <c r="J47" s="9">
        <v>6.0999999999999999E-2</v>
      </c>
      <c r="K47" s="9">
        <v>5.9700000000000003E-2</v>
      </c>
      <c r="L47" s="9">
        <v>3.4599999999999999E-2</v>
      </c>
      <c r="M47" s="10">
        <v>1.26E-2</v>
      </c>
    </row>
    <row r="48" spans="1:13" ht="136.5" customHeight="1">
      <c r="A48" s="7" t="str">
        <f>"9.2"</f>
        <v>9.2</v>
      </c>
      <c r="B48" s="8" t="s">
        <v>60</v>
      </c>
      <c r="C48" s="9">
        <v>4.8899999999999999E-2</v>
      </c>
      <c r="D48" s="9"/>
      <c r="E48" s="9">
        <f t="shared" si="0"/>
        <v>0</v>
      </c>
      <c r="F48" s="9">
        <v>5.0299999999999997E-2</v>
      </c>
      <c r="G48" s="9">
        <v>4.2200000000000001E-2</v>
      </c>
      <c r="H48" s="9">
        <v>4.9299999999999997E-2</v>
      </c>
      <c r="I48" s="9">
        <v>4.8099999999999997E-2</v>
      </c>
      <c r="J48" s="9">
        <v>6.0999999999999999E-2</v>
      </c>
      <c r="K48" s="9">
        <v>5.9700000000000003E-2</v>
      </c>
      <c r="L48" s="9">
        <v>3.4599999999999999E-2</v>
      </c>
      <c r="M48" s="10">
        <v>1.26E-2</v>
      </c>
    </row>
    <row r="49" spans="1:13" ht="90.75">
      <c r="A49" s="7" t="str">
        <f>"9.3"</f>
        <v>9.3</v>
      </c>
      <c r="B49" s="8" t="s">
        <v>61</v>
      </c>
      <c r="C49" s="9">
        <v>0</v>
      </c>
      <c r="D49" s="9"/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0">
        <v>0</v>
      </c>
    </row>
    <row r="50" spans="1:13" ht="135.75">
      <c r="A50" s="7" t="str">
        <f>"9.4"</f>
        <v>9.4</v>
      </c>
      <c r="B50" s="8" t="s">
        <v>62</v>
      </c>
      <c r="C50" s="9">
        <v>4.8899999999999999E-2</v>
      </c>
      <c r="D50" s="9"/>
      <c r="E50" s="9">
        <f t="shared" si="0"/>
        <v>0</v>
      </c>
      <c r="F50" s="9">
        <v>5.0299999999999997E-2</v>
      </c>
      <c r="G50" s="9">
        <v>4.2200000000000001E-2</v>
      </c>
      <c r="H50" s="9">
        <v>4.9299999999999997E-2</v>
      </c>
      <c r="I50" s="9">
        <v>4.8099999999999997E-2</v>
      </c>
      <c r="J50" s="9">
        <v>6.0999999999999999E-2</v>
      </c>
      <c r="K50" s="9">
        <v>5.9700000000000003E-2</v>
      </c>
      <c r="L50" s="9">
        <v>3.4599999999999999E-2</v>
      </c>
      <c r="M50" s="10">
        <v>1.26E-2</v>
      </c>
    </row>
    <row r="51" spans="1:13" ht="93.75" customHeight="1">
      <c r="A51" s="7" t="str">
        <f>"9.5"</f>
        <v>9.5</v>
      </c>
      <c r="B51" s="8" t="s">
        <v>63</v>
      </c>
      <c r="C51" s="9">
        <v>3.3300000000000003E-2</v>
      </c>
      <c r="D51" s="9"/>
      <c r="E51" s="9">
        <f t="shared" si="0"/>
        <v>0</v>
      </c>
      <c r="F51" s="9">
        <v>7.3800000000000004E-2</v>
      </c>
      <c r="G51" s="9">
        <v>6.7900000000000002E-2</v>
      </c>
      <c r="H51" s="9">
        <v>7.5399999999999995E-2</v>
      </c>
      <c r="I51" s="9">
        <v>7.6999999999999999E-2</v>
      </c>
      <c r="J51" s="9">
        <v>7.7899999999999997E-2</v>
      </c>
      <c r="K51" s="9">
        <v>7.9100000000000004E-2</v>
      </c>
      <c r="L51" s="9">
        <v>8.0699999999999994E-2</v>
      </c>
      <c r="M51" s="10">
        <v>8.1600000000000006E-2</v>
      </c>
    </row>
    <row r="52" spans="1:13" ht="124.5" customHeight="1">
      <c r="A52" s="7" t="str">
        <f>"9.6"</f>
        <v>9.6</v>
      </c>
      <c r="B52" s="8" t="s">
        <v>64</v>
      </c>
      <c r="C52" s="9">
        <v>5.2400000000000002E-2</v>
      </c>
      <c r="D52" s="9"/>
      <c r="E52" s="9">
        <f t="shared" si="0"/>
        <v>0</v>
      </c>
      <c r="F52" s="9">
        <v>5.0999999999999997E-2</v>
      </c>
      <c r="G52" s="9">
        <v>5.5500000000000001E-2</v>
      </c>
      <c r="H52" s="9">
        <v>5.8299999999999998E-2</v>
      </c>
      <c r="I52" s="9">
        <v>7.2400000000000006E-2</v>
      </c>
      <c r="J52" s="9">
        <v>7.3400000000000007E-2</v>
      </c>
      <c r="K52" s="9">
        <v>7.6799999999999993E-2</v>
      </c>
      <c r="L52" s="9">
        <v>7.8E-2</v>
      </c>
      <c r="M52" s="10">
        <v>7.9200000000000007E-2</v>
      </c>
    </row>
    <row r="53" spans="1:13" ht="135" customHeight="1">
      <c r="A53" s="7" t="str">
        <f>"9.6.1"</f>
        <v>9.6.1</v>
      </c>
      <c r="B53" s="8" t="s">
        <v>65</v>
      </c>
      <c r="C53" s="9">
        <v>6.3E-2</v>
      </c>
      <c r="D53" s="9"/>
      <c r="E53" s="9">
        <f t="shared" si="0"/>
        <v>0</v>
      </c>
      <c r="F53" s="9">
        <v>6.1600000000000002E-2</v>
      </c>
      <c r="G53" s="9">
        <v>6.6100000000000006E-2</v>
      </c>
      <c r="H53" s="9">
        <v>5.8299999999999998E-2</v>
      </c>
      <c r="I53" s="9">
        <v>7.2400000000000006E-2</v>
      </c>
      <c r="J53" s="9">
        <v>7.3400000000000007E-2</v>
      </c>
      <c r="K53" s="9">
        <v>7.6799999999999993E-2</v>
      </c>
      <c r="L53" s="9">
        <v>7.8E-2</v>
      </c>
      <c r="M53" s="10">
        <v>7.9200000000000007E-2</v>
      </c>
    </row>
    <row r="54" spans="1:13" ht="147">
      <c r="A54" s="7" t="str">
        <f>"9.7"</f>
        <v>9.7</v>
      </c>
      <c r="B54" s="8" t="s">
        <v>66</v>
      </c>
      <c r="C54" s="9">
        <v>35</v>
      </c>
      <c r="D54" s="9"/>
      <c r="E54" s="9">
        <f t="shared" si="0"/>
        <v>0</v>
      </c>
      <c r="F54" s="9">
        <v>7</v>
      </c>
      <c r="G54" s="9">
        <v>133</v>
      </c>
      <c r="H54" s="9">
        <v>90</v>
      </c>
      <c r="I54" s="9">
        <v>243</v>
      </c>
      <c r="J54" s="9">
        <v>124</v>
      </c>
      <c r="K54" s="9">
        <v>171</v>
      </c>
      <c r="L54" s="9">
        <v>434</v>
      </c>
      <c r="M54" s="10">
        <v>666</v>
      </c>
    </row>
    <row r="55" spans="1:13" ht="159" customHeight="1">
      <c r="A55" s="7" t="str">
        <f>"9.7.1"</f>
        <v>9.7.1</v>
      </c>
      <c r="B55" s="8" t="s">
        <v>67</v>
      </c>
      <c r="C55" s="9">
        <v>141</v>
      </c>
      <c r="D55" s="9"/>
      <c r="E55" s="9">
        <f t="shared" si="0"/>
        <v>0</v>
      </c>
      <c r="F55" s="9">
        <v>113</v>
      </c>
      <c r="G55" s="9">
        <v>239</v>
      </c>
      <c r="H55" s="9">
        <v>90</v>
      </c>
      <c r="I55" s="9">
        <v>243</v>
      </c>
      <c r="J55" s="9">
        <v>124</v>
      </c>
      <c r="K55" s="9">
        <v>171</v>
      </c>
      <c r="L55" s="9">
        <v>434</v>
      </c>
      <c r="M55" s="10">
        <v>666</v>
      </c>
    </row>
    <row r="56" spans="1:13" ht="34.5">
      <c r="A56" s="7">
        <v>10</v>
      </c>
      <c r="B56" s="8" t="s">
        <v>68</v>
      </c>
      <c r="C56" s="9">
        <v>0</v>
      </c>
      <c r="D56" s="9">
        <v>0</v>
      </c>
      <c r="E56" s="9">
        <v>0</v>
      </c>
      <c r="F56" s="9">
        <v>524254.68</v>
      </c>
      <c r="G56" s="9">
        <v>444495.88</v>
      </c>
      <c r="H56" s="9">
        <v>526322.07999999996</v>
      </c>
      <c r="I56" s="9">
        <v>526321.07999999996</v>
      </c>
      <c r="J56" s="9">
        <v>693897.08</v>
      </c>
      <c r="K56" s="9">
        <v>693918.08</v>
      </c>
      <c r="L56" s="9">
        <v>406781.02</v>
      </c>
      <c r="M56" s="10">
        <v>149271</v>
      </c>
    </row>
    <row r="57" spans="1:13" ht="35.25" customHeight="1">
      <c r="A57" s="7" t="str">
        <f>"10.1"</f>
        <v>10.1</v>
      </c>
      <c r="B57" s="8" t="s">
        <v>69</v>
      </c>
      <c r="C57" s="9">
        <v>0</v>
      </c>
      <c r="D57" s="9">
        <v>0</v>
      </c>
      <c r="E57" s="9">
        <v>0</v>
      </c>
      <c r="F57" s="9">
        <v>524254.68</v>
      </c>
      <c r="G57" s="9">
        <v>444495.88</v>
      </c>
      <c r="H57" s="9">
        <v>526322.07999999996</v>
      </c>
      <c r="I57" s="9">
        <v>526321.07999999996</v>
      </c>
      <c r="J57" s="9">
        <v>693897.08</v>
      </c>
      <c r="K57" s="9">
        <v>693918.08</v>
      </c>
      <c r="L57" s="9">
        <v>406781.02</v>
      </c>
      <c r="M57" s="10">
        <v>149271</v>
      </c>
    </row>
    <row r="58" spans="1:13" ht="34.5">
      <c r="A58" s="7">
        <v>11</v>
      </c>
      <c r="B58" s="8" t="s">
        <v>70</v>
      </c>
      <c r="C58" s="9" t="s">
        <v>123</v>
      </c>
      <c r="D58" s="9" t="s">
        <v>123</v>
      </c>
      <c r="E58" s="9" t="s">
        <v>123</v>
      </c>
      <c r="F58" s="9" t="s">
        <v>123</v>
      </c>
      <c r="G58" s="9" t="s">
        <v>123</v>
      </c>
      <c r="H58" s="9" t="s">
        <v>123</v>
      </c>
      <c r="I58" s="9" t="s">
        <v>123</v>
      </c>
      <c r="J58" s="9" t="s">
        <v>123</v>
      </c>
      <c r="K58" s="9" t="s">
        <v>123</v>
      </c>
      <c r="L58" s="9" t="s">
        <v>123</v>
      </c>
      <c r="M58" s="10" t="s">
        <v>123</v>
      </c>
    </row>
    <row r="59" spans="1:13" ht="34.5">
      <c r="A59" s="7" t="str">
        <f>"11.1"</f>
        <v>11.1</v>
      </c>
      <c r="B59" s="8" t="s">
        <v>71</v>
      </c>
      <c r="C59" s="9">
        <v>6018473</v>
      </c>
      <c r="D59" s="9">
        <v>3040341.88</v>
      </c>
      <c r="E59" s="9">
        <f t="shared" si="0"/>
        <v>50.516831761146051</v>
      </c>
      <c r="F59" s="9">
        <v>5991711</v>
      </c>
      <c r="G59" s="9">
        <v>5991711</v>
      </c>
      <c r="H59" s="9">
        <v>5991711</v>
      </c>
      <c r="I59" s="9">
        <v>5991711</v>
      </c>
      <c r="J59" s="9">
        <v>5991711</v>
      </c>
      <c r="K59" s="9">
        <v>5991711</v>
      </c>
      <c r="L59" s="9">
        <v>5991711</v>
      </c>
      <c r="M59" s="10">
        <v>5991711</v>
      </c>
    </row>
    <row r="60" spans="1:13" ht="45.75">
      <c r="A60" s="7" t="str">
        <f>"11.2"</f>
        <v>11.2</v>
      </c>
      <c r="B60" s="8" t="s">
        <v>72</v>
      </c>
      <c r="C60" s="9">
        <v>1699232.97</v>
      </c>
      <c r="D60" s="9">
        <v>891219.41</v>
      </c>
      <c r="E60" s="9">
        <f t="shared" si="0"/>
        <v>52.448335556954277</v>
      </c>
      <c r="F60" s="9">
        <v>1675000</v>
      </c>
      <c r="G60" s="9">
        <v>1675000</v>
      </c>
      <c r="H60" s="9">
        <v>1675000</v>
      </c>
      <c r="I60" s="9">
        <v>1675000</v>
      </c>
      <c r="J60" s="9">
        <v>1675000</v>
      </c>
      <c r="K60" s="9">
        <v>1675000</v>
      </c>
      <c r="L60" s="9">
        <v>1675000</v>
      </c>
      <c r="M60" s="10">
        <v>1675000</v>
      </c>
    </row>
    <row r="61" spans="1:13" ht="34.5">
      <c r="A61" s="7" t="str">
        <f>"11.3"</f>
        <v>11.3</v>
      </c>
      <c r="B61" s="8" t="s">
        <v>73</v>
      </c>
      <c r="C61" s="9">
        <v>869932.3</v>
      </c>
      <c r="D61" s="9">
        <v>679210.25</v>
      </c>
      <c r="E61" s="9">
        <f t="shared" si="0"/>
        <v>78.076219264418626</v>
      </c>
      <c r="F61" s="9">
        <v>197663.4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0">
        <v>0</v>
      </c>
    </row>
    <row r="62" spans="1:13">
      <c r="A62" s="7" t="str">
        <f>"11.3.1"</f>
        <v>11.3.1</v>
      </c>
      <c r="B62" s="8" t="s">
        <v>74</v>
      </c>
      <c r="C62" s="9">
        <v>436368.01</v>
      </c>
      <c r="D62" s="9">
        <v>260950.97</v>
      </c>
      <c r="E62" s="9">
        <f t="shared" si="0"/>
        <v>59.800664581255624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10">
        <v>0</v>
      </c>
    </row>
    <row r="63" spans="1:13">
      <c r="A63" s="7" t="str">
        <f>"11.3.2"</f>
        <v>11.3.2</v>
      </c>
      <c r="B63" s="8" t="s">
        <v>75</v>
      </c>
      <c r="C63" s="9">
        <v>433564.29</v>
      </c>
      <c r="D63" s="9">
        <v>418259.28</v>
      </c>
      <c r="E63" s="9">
        <f t="shared" si="0"/>
        <v>96.46995604734883</v>
      </c>
      <c r="F63" s="9">
        <v>197663.4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10">
        <v>0</v>
      </c>
    </row>
    <row r="64" spans="1:13" ht="23.25">
      <c r="A64" s="7" t="str">
        <f>"11.4"</f>
        <v>11.4</v>
      </c>
      <c r="B64" s="8" t="s">
        <v>76</v>
      </c>
      <c r="C64" s="9">
        <v>414062.86</v>
      </c>
      <c r="D64" s="9">
        <v>413057.85</v>
      </c>
      <c r="E64" s="9">
        <f t="shared" si="0"/>
        <v>99.757280814801888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0">
        <v>0</v>
      </c>
    </row>
    <row r="65" spans="1:13">
      <c r="A65" s="7" t="str">
        <f>"11.5"</f>
        <v>11.5</v>
      </c>
      <c r="B65" s="8" t="s">
        <v>77</v>
      </c>
      <c r="C65" s="9">
        <v>325820</v>
      </c>
      <c r="D65" s="9">
        <v>29520</v>
      </c>
      <c r="E65" s="9">
        <f t="shared" si="0"/>
        <v>9.0602172978945426</v>
      </c>
      <c r="F65" s="9">
        <v>293919.12</v>
      </c>
      <c r="G65" s="9">
        <v>383677.92</v>
      </c>
      <c r="H65" s="9">
        <v>393677.92</v>
      </c>
      <c r="I65" s="9">
        <v>413678.92</v>
      </c>
      <c r="J65" s="9">
        <v>256102.92</v>
      </c>
      <c r="K65" s="9">
        <v>271081.92</v>
      </c>
      <c r="L65" s="9">
        <v>578218.93000000005</v>
      </c>
      <c r="M65" s="10">
        <v>846729</v>
      </c>
    </row>
    <row r="66" spans="1:13" ht="23.25">
      <c r="A66" s="7" t="str">
        <f>"11.6"</f>
        <v>11.6</v>
      </c>
      <c r="B66" s="8" t="s">
        <v>78</v>
      </c>
      <c r="C66" s="9">
        <v>220711.04000000001</v>
      </c>
      <c r="D66" s="9">
        <v>501.43</v>
      </c>
      <c r="E66" s="9">
        <f t="shared" si="0"/>
        <v>0.22718845418878911</v>
      </c>
      <c r="F66" s="9">
        <v>25163.4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0">
        <v>0</v>
      </c>
    </row>
    <row r="67" spans="1:13" ht="57">
      <c r="A67" s="7">
        <v>12</v>
      </c>
      <c r="B67" s="8" t="s">
        <v>79</v>
      </c>
      <c r="C67" s="9" t="s">
        <v>123</v>
      </c>
      <c r="D67" s="9" t="s">
        <v>123</v>
      </c>
      <c r="E67" s="9" t="s">
        <v>123</v>
      </c>
      <c r="F67" s="9" t="s">
        <v>123</v>
      </c>
      <c r="G67" s="9" t="s">
        <v>123</v>
      </c>
      <c r="H67" s="9" t="s">
        <v>123</v>
      </c>
      <c r="I67" s="9" t="s">
        <v>123</v>
      </c>
      <c r="J67" s="9" t="s">
        <v>123</v>
      </c>
      <c r="K67" s="9" t="s">
        <v>123</v>
      </c>
      <c r="L67" s="9" t="s">
        <v>123</v>
      </c>
      <c r="M67" s="10" t="s">
        <v>123</v>
      </c>
    </row>
    <row r="68" spans="1:13" ht="68.25">
      <c r="A68" s="7" t="str">
        <f>"12.1"</f>
        <v>12.1</v>
      </c>
      <c r="B68" s="8" t="s">
        <v>80</v>
      </c>
      <c r="C68" s="9">
        <v>351338.69</v>
      </c>
      <c r="D68" s="9">
        <v>91535.67</v>
      </c>
      <c r="E68" s="9">
        <f t="shared" ref="E68:E97" si="1">(D68/C68)*100</f>
        <v>26.05339878736384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0">
        <v>0</v>
      </c>
    </row>
    <row r="69" spans="1:13" ht="23.25">
      <c r="A69" s="7" t="str">
        <f>"12.1.1"</f>
        <v>12.1.1</v>
      </c>
      <c r="B69" s="8" t="s">
        <v>81</v>
      </c>
      <c r="C69" s="9">
        <v>317881.71000000002</v>
      </c>
      <c r="D69" s="9">
        <v>88141.39</v>
      </c>
      <c r="E69" s="9">
        <f t="shared" si="1"/>
        <v>27.727732432293763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10">
        <v>0</v>
      </c>
    </row>
    <row r="70" spans="1:13" ht="68.25">
      <c r="A70" s="7" t="s">
        <v>82</v>
      </c>
      <c r="B70" s="8" t="s">
        <v>83</v>
      </c>
      <c r="C70" s="9">
        <v>147417.19</v>
      </c>
      <c r="D70" s="9">
        <v>88141.39</v>
      </c>
      <c r="E70" s="9">
        <f t="shared" si="1"/>
        <v>59.790442349362372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0">
        <v>0</v>
      </c>
    </row>
    <row r="71" spans="1:13" ht="68.25">
      <c r="A71" s="7" t="str">
        <f>"12.2"</f>
        <v>12.2</v>
      </c>
      <c r="B71" s="8" t="s">
        <v>84</v>
      </c>
      <c r="C71" s="9">
        <v>415874</v>
      </c>
      <c r="D71" s="9">
        <v>66502</v>
      </c>
      <c r="E71" s="9">
        <f t="shared" si="1"/>
        <v>15.990901090234061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0">
        <v>0</v>
      </c>
    </row>
    <row r="72" spans="1:13" ht="23.25">
      <c r="A72" s="7" t="str">
        <f>"12.2.1"</f>
        <v>12.2.1</v>
      </c>
      <c r="B72" s="8" t="s">
        <v>85</v>
      </c>
      <c r="C72" s="9">
        <v>393596</v>
      </c>
      <c r="D72" s="9">
        <v>66502</v>
      </c>
      <c r="E72" s="9">
        <f t="shared" si="1"/>
        <v>16.896005040701635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10">
        <v>0</v>
      </c>
    </row>
    <row r="73" spans="1:13" ht="68.25">
      <c r="A73" s="7" t="s">
        <v>86</v>
      </c>
      <c r="B73" s="8" t="s">
        <v>87</v>
      </c>
      <c r="C73" s="9">
        <v>267354</v>
      </c>
      <c r="D73" s="9">
        <v>66502</v>
      </c>
      <c r="E73" s="9">
        <f t="shared" si="1"/>
        <v>24.874136912109037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10">
        <v>0</v>
      </c>
    </row>
    <row r="74" spans="1:13" ht="68.25">
      <c r="A74" s="7" t="str">
        <f>"12.3"</f>
        <v>12.3</v>
      </c>
      <c r="B74" s="8" t="s">
        <v>88</v>
      </c>
      <c r="C74" s="9">
        <v>356275.07</v>
      </c>
      <c r="D74" s="9">
        <v>21533.119999999999</v>
      </c>
      <c r="E74" s="9">
        <f t="shared" si="1"/>
        <v>6.0439592363282664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0">
        <v>0</v>
      </c>
    </row>
    <row r="75" spans="1:13" ht="34.5">
      <c r="A75" s="7" t="str">
        <f>"12.3.1"</f>
        <v>12.3.1</v>
      </c>
      <c r="B75" s="8" t="s">
        <v>89</v>
      </c>
      <c r="C75" s="9">
        <v>295267.28000000003</v>
      </c>
      <c r="D75" s="9">
        <v>17468.41</v>
      </c>
      <c r="E75" s="9">
        <f t="shared" si="1"/>
        <v>5.9161346966721133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0">
        <v>0</v>
      </c>
    </row>
    <row r="76" spans="1:13" ht="90.75">
      <c r="A76" s="7" t="str">
        <f>"12.3.2"</f>
        <v>12.3.2</v>
      </c>
      <c r="B76" s="8" t="s">
        <v>90</v>
      </c>
      <c r="C76" s="9">
        <v>122783.48</v>
      </c>
      <c r="D76" s="9">
        <v>17468.41</v>
      </c>
      <c r="E76" s="9">
        <f t="shared" si="1"/>
        <v>14.227003502425569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0">
        <v>0</v>
      </c>
    </row>
    <row r="77" spans="1:13" ht="68.25">
      <c r="A77" s="7" t="str">
        <f>"12.4"</f>
        <v>12.4</v>
      </c>
      <c r="B77" s="8" t="s">
        <v>91</v>
      </c>
      <c r="C77" s="9">
        <v>567784.29</v>
      </c>
      <c r="D77" s="9">
        <v>413057.85</v>
      </c>
      <c r="E77" s="9">
        <f t="shared" si="1"/>
        <v>72.74908046504774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0">
        <v>0</v>
      </c>
    </row>
    <row r="78" spans="1:13" ht="34.5">
      <c r="A78" s="7" t="str">
        <f>"12.4.1"</f>
        <v>12.4.1</v>
      </c>
      <c r="B78" s="8" t="s">
        <v>92</v>
      </c>
      <c r="C78" s="9">
        <v>336316</v>
      </c>
      <c r="D78" s="9">
        <v>210074</v>
      </c>
      <c r="E78" s="9">
        <f t="shared" si="1"/>
        <v>62.463278583237191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10">
        <v>0</v>
      </c>
    </row>
    <row r="79" spans="1:13" ht="90.75">
      <c r="A79" s="7" t="str">
        <f>"12.4.2"</f>
        <v>12.4.2</v>
      </c>
      <c r="B79" s="8" t="s">
        <v>93</v>
      </c>
      <c r="C79" s="9">
        <v>190079</v>
      </c>
      <c r="D79" s="9">
        <v>210074</v>
      </c>
      <c r="E79" s="9">
        <f t="shared" si="1"/>
        <v>110.51931039199492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10">
        <v>0</v>
      </c>
    </row>
    <row r="80" spans="1:13" ht="102">
      <c r="A80" s="7" t="str">
        <f>"12.5"</f>
        <v>12.5</v>
      </c>
      <c r="B80" s="8" t="s">
        <v>94</v>
      </c>
      <c r="C80" s="9">
        <v>242920.93</v>
      </c>
      <c r="D80" s="9">
        <v>212249.99</v>
      </c>
      <c r="E80" s="9">
        <f t="shared" si="1"/>
        <v>87.37410564005333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10">
        <v>0</v>
      </c>
    </row>
    <row r="81" spans="1:13" ht="45.75">
      <c r="A81" s="7" t="str">
        <f>"12.5.1"</f>
        <v>12.5.1</v>
      </c>
      <c r="B81" s="8" t="s">
        <v>95</v>
      </c>
      <c r="C81" s="9">
        <v>242920.93</v>
      </c>
      <c r="D81" s="9">
        <v>212249.99</v>
      </c>
      <c r="E81" s="9">
        <f t="shared" si="1"/>
        <v>87.37410564005333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10">
        <v>0</v>
      </c>
    </row>
    <row r="82" spans="1:13" ht="102">
      <c r="A82" s="7" t="str">
        <f>"12.6"</f>
        <v>12.6</v>
      </c>
      <c r="B82" s="8" t="s">
        <v>96</v>
      </c>
      <c r="C82" s="9">
        <v>15352.45</v>
      </c>
      <c r="D82" s="9">
        <v>0</v>
      </c>
      <c r="E82" s="9">
        <f t="shared" si="1"/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10">
        <v>0</v>
      </c>
    </row>
    <row r="83" spans="1:13" ht="45.75">
      <c r="A83" s="7" t="str">
        <f>"12.6.1"</f>
        <v>12.6.1</v>
      </c>
      <c r="B83" s="8" t="s">
        <v>95</v>
      </c>
      <c r="C83" s="9">
        <v>15352.45</v>
      </c>
      <c r="D83" s="9">
        <v>0</v>
      </c>
      <c r="E83" s="9">
        <f t="shared" si="1"/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10">
        <v>0</v>
      </c>
    </row>
    <row r="84" spans="1:13" ht="135.75">
      <c r="A84" s="7" t="str">
        <f>"12.7"</f>
        <v>12.7</v>
      </c>
      <c r="B84" s="8" t="s">
        <v>97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10">
        <v>0</v>
      </c>
    </row>
    <row r="85" spans="1:13" ht="45.75">
      <c r="A85" s="7" t="str">
        <f>"12.7.1"</f>
        <v>12.7.1</v>
      </c>
      <c r="B85" s="8" t="s">
        <v>95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0">
        <v>0</v>
      </c>
    </row>
    <row r="86" spans="1:13" ht="124.5">
      <c r="A86" s="7" t="str">
        <f>"12.8"</f>
        <v>12.8</v>
      </c>
      <c r="B86" s="8" t="s">
        <v>98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10">
        <v>0</v>
      </c>
    </row>
    <row r="87" spans="1:13" ht="45.75">
      <c r="A87" s="7" t="str">
        <f>"12.8.1"</f>
        <v>12.8.1</v>
      </c>
      <c r="B87" s="8" t="s">
        <v>95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10">
        <v>0</v>
      </c>
    </row>
    <row r="88" spans="1:13" ht="68.25">
      <c r="A88" s="7">
        <v>13</v>
      </c>
      <c r="B88" s="8" t="s">
        <v>99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10">
        <v>0</v>
      </c>
    </row>
    <row r="89" spans="1:13" ht="90.75">
      <c r="A89" s="7" t="str">
        <f>"13.1"</f>
        <v>13.1</v>
      </c>
      <c r="B89" s="8" t="s">
        <v>100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10">
        <v>0</v>
      </c>
    </row>
    <row r="90" spans="1:13" ht="90.75">
      <c r="A90" s="7" t="str">
        <f>"13.2"</f>
        <v>13.2</v>
      </c>
      <c r="B90" s="8" t="s">
        <v>101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10">
        <v>0</v>
      </c>
    </row>
    <row r="91" spans="1:13" ht="57">
      <c r="A91" s="7" t="str">
        <f>"13.3"</f>
        <v>13.3</v>
      </c>
      <c r="B91" s="8" t="s">
        <v>102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10">
        <v>0</v>
      </c>
    </row>
    <row r="92" spans="1:13" ht="90.75">
      <c r="A92" s="7" t="str">
        <f>"13.4"</f>
        <v>13.4</v>
      </c>
      <c r="B92" s="8" t="s">
        <v>103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10">
        <v>0</v>
      </c>
    </row>
    <row r="93" spans="1:13" ht="79.5">
      <c r="A93" s="7" t="str">
        <f>"13.5"</f>
        <v>13.5</v>
      </c>
      <c r="B93" s="8" t="s">
        <v>104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10">
        <v>0</v>
      </c>
    </row>
    <row r="94" spans="1:13" ht="79.5">
      <c r="A94" s="7" t="str">
        <f>"13.6"</f>
        <v>13.6</v>
      </c>
      <c r="B94" s="8" t="s">
        <v>105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10">
        <v>0</v>
      </c>
    </row>
    <row r="95" spans="1:13" ht="57">
      <c r="A95" s="7" t="str">
        <f>"13.7"</f>
        <v>13.7</v>
      </c>
      <c r="B95" s="8" t="s">
        <v>106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10">
        <v>0</v>
      </c>
    </row>
    <row r="96" spans="1:13" ht="23.25">
      <c r="A96" s="7">
        <v>14</v>
      </c>
      <c r="B96" s="8" t="s">
        <v>107</v>
      </c>
      <c r="C96" s="9" t="s">
        <v>123</v>
      </c>
      <c r="D96" s="9" t="s">
        <v>123</v>
      </c>
      <c r="E96" s="9" t="s">
        <v>123</v>
      </c>
      <c r="F96" s="9" t="s">
        <v>123</v>
      </c>
      <c r="G96" s="9" t="s">
        <v>123</v>
      </c>
      <c r="H96" s="9" t="s">
        <v>123</v>
      </c>
      <c r="I96" s="9" t="s">
        <v>123</v>
      </c>
      <c r="J96" s="9" t="s">
        <v>123</v>
      </c>
      <c r="K96" s="9" t="s">
        <v>123</v>
      </c>
      <c r="L96" s="9" t="s">
        <v>123</v>
      </c>
      <c r="M96" s="10" t="s">
        <v>123</v>
      </c>
    </row>
    <row r="97" spans="1:13" ht="79.5">
      <c r="A97" s="7" t="str">
        <f>"14.1"</f>
        <v>14.1</v>
      </c>
      <c r="B97" s="8" t="s">
        <v>108</v>
      </c>
      <c r="C97" s="9">
        <v>438502.88</v>
      </c>
      <c r="D97" s="9">
        <v>99051.54</v>
      </c>
      <c r="E97" s="9">
        <f t="shared" si="1"/>
        <v>22.588572280300642</v>
      </c>
      <c r="F97" s="9">
        <v>524254.68</v>
      </c>
      <c r="G97" s="9">
        <v>444495.88</v>
      </c>
      <c r="H97" s="9">
        <v>526322.07999999996</v>
      </c>
      <c r="I97" s="9">
        <v>526321.07999999996</v>
      </c>
      <c r="J97" s="9">
        <v>693897.08</v>
      </c>
      <c r="K97" s="9">
        <v>693918.08</v>
      </c>
      <c r="L97" s="9">
        <v>406781.02</v>
      </c>
      <c r="M97" s="10">
        <v>149271</v>
      </c>
    </row>
    <row r="98" spans="1:13" ht="34.5">
      <c r="A98" s="7" t="str">
        <f>"14.2"</f>
        <v>14.2</v>
      </c>
      <c r="B98" s="8" t="s">
        <v>109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10">
        <v>0</v>
      </c>
    </row>
    <row r="99" spans="1:13" ht="23.25">
      <c r="A99" s="7" t="str">
        <f>"14.3"</f>
        <v>14.3</v>
      </c>
      <c r="B99" s="8" t="s">
        <v>110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10">
        <v>0</v>
      </c>
    </row>
    <row r="100" spans="1:13" ht="45.75">
      <c r="A100" s="7" t="str">
        <f>"14.3.1"</f>
        <v>14.3.1</v>
      </c>
      <c r="B100" s="8" t="s">
        <v>111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10">
        <v>0</v>
      </c>
    </row>
    <row r="101" spans="1:13" ht="57">
      <c r="A101" s="7" t="str">
        <f>"14.3.2"</f>
        <v>14.3.2</v>
      </c>
      <c r="B101" s="8" t="s">
        <v>112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10">
        <v>0</v>
      </c>
    </row>
    <row r="102" spans="1:13" ht="34.5">
      <c r="A102" s="7" t="str">
        <f>"14.3.3"</f>
        <v>14.3.3</v>
      </c>
      <c r="B102" s="8" t="s">
        <v>113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10">
        <v>0</v>
      </c>
    </row>
    <row r="103" spans="1:13" ht="45.75">
      <c r="A103" s="7" t="str">
        <f>"14.4"</f>
        <v>14.4</v>
      </c>
      <c r="B103" s="8" t="s">
        <v>114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10">
        <v>0</v>
      </c>
    </row>
    <row r="104" spans="1:13" ht="34.5">
      <c r="A104" s="7">
        <v>15</v>
      </c>
      <c r="B104" s="8" t="s">
        <v>115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10">
        <v>0</v>
      </c>
    </row>
    <row r="105" spans="1:13" ht="34.5">
      <c r="A105" s="7" t="str">
        <f>"15.1"</f>
        <v>15.1</v>
      </c>
      <c r="B105" s="8" t="s">
        <v>116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10">
        <v>0</v>
      </c>
    </row>
    <row r="106" spans="1:13" ht="23.25">
      <c r="A106" s="7" t="str">
        <f>"15.1.1"</f>
        <v>15.1.1</v>
      </c>
      <c r="B106" s="8" t="s">
        <v>117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10">
        <v>0</v>
      </c>
    </row>
    <row r="107" spans="1:13" ht="79.5">
      <c r="A107" s="11" t="str">
        <f>"15.2"</f>
        <v>15.2</v>
      </c>
      <c r="B107" s="12" t="s">
        <v>118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4">
        <v>0</v>
      </c>
    </row>
  </sheetData>
  <mergeCells count="1">
    <mergeCell ref="A1:L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WPF-2014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2014-08-06T06:28:10Z</cp:lastPrinted>
  <dcterms:created xsi:type="dcterms:W3CDTF">2014-08-04T12:33:26Z</dcterms:created>
  <dcterms:modified xsi:type="dcterms:W3CDTF">2014-08-06T06:28:21Z</dcterms:modified>
</cp:coreProperties>
</file>